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00" tabRatio="687" activeTab="0"/>
  </bookViews>
  <sheets>
    <sheet name="Quadro finanziario" sheetId="1" r:id="rId1"/>
    <sheet name="QTE OO.PP. - schema A - PIP5" sheetId="2" r:id="rId2"/>
    <sheet name="ScaloFerroviario" sheetId="3" r:id="rId3"/>
    <sheet name="AMC-MAN" sheetId="4" r:id="rId4"/>
    <sheet name="AMC-Biomassa" sheetId="5" r:id="rId5"/>
    <sheet name="AIA Occimiano" sheetId="6" r:id="rId6"/>
    <sheet name="Freddo2" sheetId="7" r:id="rId7"/>
    <sheet name="Freddo1" sheetId="8" r:id="rId8"/>
    <sheet name="Freddo7" sheetId="9" r:id="rId9"/>
    <sheet name="Freddo9" sheetId="10" r:id="rId10"/>
    <sheet name="Freddo10" sheetId="11" r:id="rId11"/>
    <sheet name="Freddo3" sheetId="12" r:id="rId12"/>
    <sheet name="Freddo4" sheetId="13" r:id="rId13"/>
    <sheet name="Freddo5" sheetId="14" r:id="rId14"/>
    <sheet name="Freddo8" sheetId="15" r:id="rId15"/>
    <sheet name="QuadroFinanziarioComplementare" sheetId="16" r:id="rId16"/>
    <sheet name="PIP 7" sheetId="17" r:id="rId17"/>
    <sheet name="TrinceaPo" sheetId="18" r:id="rId18"/>
    <sheet name="Castello" sheetId="19" r:id="rId19"/>
    <sheet name="P.zzaCastello-Sintetico" sheetId="20" r:id="rId20"/>
  </sheets>
  <externalReferences>
    <externalReference r:id="rId23"/>
    <externalReference r:id="rId24"/>
  </externalReferences>
  <definedNames>
    <definedName name="_xlnm.Print_Area" localSheetId="4">'AMC-Biomassa'!$A$1:$I$90</definedName>
    <definedName name="_xlnm.Print_Area" localSheetId="3">'AMC-MAN'!$A$1:$I$46</definedName>
    <definedName name="_xlnm.Print_Area" localSheetId="0">'Quadro finanziario'!$A$1:$K$52</definedName>
    <definedName name="_xlnm.Print_Area" localSheetId="15">'QuadroFinanziarioComplementare'!$A$1:$M$56</definedName>
    <definedName name="_xlnm.Print_Area" localSheetId="2">'ScaloFerroviario'!$A$1:$I$55</definedName>
  </definedNames>
  <calcPr fullCalcOnLoad="1"/>
</workbook>
</file>

<file path=xl/sharedStrings.xml><?xml version="1.0" encoding="utf-8"?>
<sst xmlns="http://schemas.openxmlformats.org/spreadsheetml/2006/main" count="880" uniqueCount="299">
  <si>
    <t>…</t>
  </si>
  <si>
    <t>ATTIVITA' ECONOMICHE</t>
  </si>
  <si>
    <t>AZIONI IMMATERIALI</t>
  </si>
  <si>
    <t>PUBBLICHE</t>
  </si>
  <si>
    <t>PRIVATE</t>
  </si>
  <si>
    <t>Indicare, con riferimento alle planimetrie allegate alla relazione illustrativa, il codice alfa-numerico dell'intervento considerato.</t>
  </si>
  <si>
    <t>Indicare per ogni intervento e/o azione l'eventuale quota di finanziamento privato.</t>
  </si>
  <si>
    <t>OO. PP.</t>
  </si>
  <si>
    <t>TOTALE RISORSE PRIVATE</t>
  </si>
  <si>
    <t>PARZIALI</t>
  </si>
  <si>
    <t>TOTALE RISORSE PUBBLICHE LOCALI</t>
  </si>
  <si>
    <t>15.1</t>
  </si>
  <si>
    <t>15.1.1</t>
  </si>
  <si>
    <t>15.1.1.2</t>
  </si>
  <si>
    <t>15.1.2</t>
  </si>
  <si>
    <t>15.1.2.1</t>
  </si>
  <si>
    <t>15.1.2.2</t>
  </si>
  <si>
    <t>15.2</t>
  </si>
  <si>
    <t>15.2.1</t>
  </si>
  <si>
    <t>15.2.1.1</t>
  </si>
  <si>
    <t>15.2.2</t>
  </si>
  <si>
    <t>15.2.2.1</t>
  </si>
  <si>
    <t>15.2.2.2</t>
  </si>
  <si>
    <t>15.3</t>
  </si>
  <si>
    <t>15.3.1</t>
  </si>
  <si>
    <t>15.3.1.1</t>
  </si>
  <si>
    <t>15.3.2</t>
  </si>
  <si>
    <t>15.3.2.1</t>
  </si>
  <si>
    <t>15.3.2.2</t>
  </si>
  <si>
    <t>OPERA STRAT (SI/NO)</t>
  </si>
  <si>
    <t>Intervento già contenuto nei PISL (SI/NO)</t>
  </si>
  <si>
    <t>INTERVENTI PUBBLICI</t>
  </si>
  <si>
    <t>PARTENARIATO PUBBLICO-PRIVATO</t>
  </si>
  <si>
    <t>INTERVENTI PRIVATI</t>
  </si>
  <si>
    <t>PREVALENTEMENTE RESIDENZIALI</t>
  </si>
  <si>
    <t>TOTALE PROGRAMMA TERRITORIALE INTEGRATO</t>
  </si>
  <si>
    <t>TOTALE ALTRE RISORSE PUBBLICHE</t>
  </si>
  <si>
    <t>Indicare l'ammontare complessivo di ogni investimento.</t>
  </si>
  <si>
    <t>Indicare per ogni intervento e/o azione l'eventuale quota di finanziamento totale pubblico locale (Comunale, Provinciale, altro).</t>
  </si>
  <si>
    <t>Indicare per ogni intervento e/o azione l'eventuale quota di finanziamento totale regionale, nazionale (risorse FAS) e comunitario (fondi FESR, FEASR e FSE).</t>
  </si>
  <si>
    <t>Indicare il codice della linea progettuale di riferimento</t>
  </si>
  <si>
    <r>
      <t>CODICE LINEA PROGETTUALE</t>
    </r>
    <r>
      <rPr>
        <b/>
        <vertAlign val="superscript"/>
        <sz val="10"/>
        <rFont val="Arial"/>
        <family val="2"/>
      </rPr>
      <t>2</t>
    </r>
  </si>
  <si>
    <r>
      <t>ID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INT</t>
    </r>
    <r>
      <rPr>
        <b/>
        <vertAlign val="superscript"/>
        <sz val="9"/>
        <rFont val="Arial"/>
        <family val="2"/>
      </rPr>
      <t>3</t>
    </r>
  </si>
  <si>
    <r>
      <t>STIMA COSTO</t>
    </r>
    <r>
      <rPr>
        <b/>
        <vertAlign val="superscript"/>
        <sz val="9"/>
        <rFont val="Arial"/>
        <family val="2"/>
      </rPr>
      <t>4</t>
    </r>
  </si>
  <si>
    <r>
      <t>RISORSE PRIVATE</t>
    </r>
    <r>
      <rPr>
        <b/>
        <vertAlign val="superscript"/>
        <sz val="10"/>
        <rFont val="Arial"/>
        <family val="2"/>
      </rPr>
      <t>5</t>
    </r>
  </si>
  <si>
    <r>
      <t xml:space="preserve"> RISORSE PUBBLICHE LOCALI</t>
    </r>
    <r>
      <rPr>
        <b/>
        <vertAlign val="superscript"/>
        <sz val="10"/>
        <rFont val="Arial"/>
        <family val="2"/>
      </rPr>
      <t>6</t>
    </r>
  </si>
  <si>
    <r>
      <t>ALTRE RISORSE PUBBLICHE (regionali, nazionali, comunitarie)</t>
    </r>
    <r>
      <rPr>
        <b/>
        <vertAlign val="superscript"/>
        <sz val="10"/>
        <rFont val="Arial"/>
        <family val="2"/>
      </rPr>
      <t>7</t>
    </r>
  </si>
  <si>
    <r>
      <t>ID DOC</t>
    </r>
    <r>
      <rPr>
        <b/>
        <vertAlign val="superscript"/>
        <sz val="10"/>
        <rFont val="Arial"/>
        <family val="2"/>
      </rPr>
      <t>1</t>
    </r>
  </si>
  <si>
    <t>Indicare per ogni intervento la tipologia di documentazione presentata con il piano di fattibilità:</t>
  </si>
  <si>
    <r>
      <t xml:space="preserve"> </t>
    </r>
    <r>
      <rPr>
        <b/>
        <sz val="9"/>
        <rFont val="Arial"/>
        <family val="2"/>
      </rPr>
      <t>sdf</t>
    </r>
    <r>
      <rPr>
        <sz val="9"/>
        <rFont val="Arial"/>
        <family val="2"/>
      </rPr>
      <t xml:space="preserve">: studio di fattibilità; </t>
    </r>
    <r>
      <rPr>
        <b/>
        <sz val="9"/>
        <rFont val="Arial"/>
        <family val="2"/>
      </rPr>
      <t>ai:</t>
    </r>
    <r>
      <rPr>
        <sz val="9"/>
        <rFont val="Arial"/>
        <family val="2"/>
      </rPr>
      <t xml:space="preserve"> approfondimento azioni immateriali; </t>
    </r>
    <r>
      <rPr>
        <b/>
        <sz val="9"/>
        <rFont val="Arial"/>
        <family val="2"/>
      </rPr>
      <t>si</t>
    </r>
    <r>
      <rPr>
        <sz val="9"/>
        <rFont val="Arial"/>
        <family val="2"/>
      </rPr>
      <t xml:space="preserve">: scheda opere inferiori 800.000 €; </t>
    </r>
    <r>
      <rPr>
        <b/>
        <sz val="9"/>
        <rFont val="Arial"/>
        <family val="2"/>
      </rPr>
      <t>sp</t>
    </r>
    <r>
      <rPr>
        <sz val="9"/>
        <rFont val="Arial"/>
        <family val="2"/>
      </rPr>
      <t>: scheda intervento privato.</t>
    </r>
  </si>
  <si>
    <t>15.1.1.1</t>
  </si>
  <si>
    <t>15.1.2.3</t>
  </si>
  <si>
    <t>15.3.2.3</t>
  </si>
  <si>
    <t>15.3.2.4</t>
  </si>
  <si>
    <t>15.3.2.5</t>
  </si>
  <si>
    <t>SdF</t>
  </si>
  <si>
    <t>SP</t>
  </si>
  <si>
    <t>AI</t>
  </si>
  <si>
    <t>I.1.a - I.3 - II.2 - II.4 - II.5 - III.1 - III.3 - III.4</t>
  </si>
  <si>
    <t>I.1.a - I.3 - I.6 - III.3</t>
  </si>
  <si>
    <t>I.1.a - I.1.b -  I.2 - I.3 - II.1 - II.2 - II.3 - II.5 - II.6 - III.7</t>
  </si>
  <si>
    <t>I.1.a - I.1.b - I.1.c - I.3 - I.7 - II.2 - II.5</t>
  </si>
  <si>
    <t>I.1.a - I.1.c - I.7 - II.2 - IV.1</t>
  </si>
  <si>
    <t>I.1.a - I.1.c - I.7 - II.2 - II.5 - III.1 - IV.1</t>
  </si>
  <si>
    <t>I.1.a - I.1.b - I.1.c - I.2 - I.3 - I.5 - I.7 - II.2 - II.5 - IV.1</t>
  </si>
  <si>
    <t>I.1.a - I.1.c - I.2 - I.7 - II.2 - IV.1</t>
  </si>
  <si>
    <t>I.1.a - I.1.c - I.7 - IV.1</t>
  </si>
  <si>
    <t>NO</t>
  </si>
  <si>
    <t>CODICE LINEA PROGETTUALE: I.1.a - I.3 - II.2 - II.4 - II.5 - III.1 - III.3 - III.4</t>
  </si>
  <si>
    <t>TAB2B - IMPORTO DEI LAVORI</t>
  </si>
  <si>
    <t>Opera pubblica o di interesse pubblico</t>
  </si>
  <si>
    <t>QUADRO ECONOMICO SINTETICO</t>
  </si>
  <si>
    <t>PUBBLICO</t>
  </si>
  <si>
    <t>a)</t>
  </si>
  <si>
    <t>Totale importo appalto</t>
  </si>
  <si>
    <t>a1)</t>
  </si>
  <si>
    <t>riassetto viabilistico</t>
  </si>
  <si>
    <t>a2)</t>
  </si>
  <si>
    <t>riqualificazione area stazione ferroviaria</t>
  </si>
  <si>
    <t>b)</t>
  </si>
  <si>
    <t>Somme a disposizione della stazione appaltante</t>
  </si>
  <si>
    <t>b1)</t>
  </si>
  <si>
    <t>arredi, indagini, allacciamenti, imprevisti</t>
  </si>
  <si>
    <t>b2)</t>
  </si>
  <si>
    <t>acquisizione aree o immobili</t>
  </si>
  <si>
    <t>b3)</t>
  </si>
  <si>
    <t>spese tecniche</t>
  </si>
  <si>
    <t>Totale costo realizzazione</t>
  </si>
  <si>
    <t>Il costo indicato si rifersice alla realizzazione di tutte le opere (ivi comprese quelle di urbanizzazione primaria e secondaria),</t>
  </si>
  <si>
    <t>comprensive di iva, spese tecniche di progettazione, ecc.</t>
  </si>
  <si>
    <t>TAB2C - IMPORTO DEI LAVORI</t>
  </si>
  <si>
    <t>Intervento Privato</t>
  </si>
  <si>
    <t>PRIVATO</t>
  </si>
  <si>
    <t>Realizzazione nuovo scalo ferroviario</t>
  </si>
  <si>
    <t>realizzazione piazzali nuovo scalo ferroviario</t>
  </si>
  <si>
    <t>a3)</t>
  </si>
  <si>
    <t>realizzazione piazzali nuovi lotti produttivi</t>
  </si>
  <si>
    <t>a4)</t>
  </si>
  <si>
    <t>realizzazione edifici</t>
  </si>
  <si>
    <t>a5)</t>
  </si>
  <si>
    <t>Totale costo proposta progettuale (OO.PP. + Intervento Privato)</t>
  </si>
  <si>
    <t>Il costo complessivo dell'intervento è stato suddiviso, per gli importi di seguito indicati, in quota parte a carico</t>
  </si>
  <si>
    <t>degli interventi per i quali si richiede il finanziamento regionale/intesa istituzionale ed in quota parte a carico</t>
  </si>
  <si>
    <t>Totale Intervento</t>
  </si>
  <si>
    <t>Tabella 3</t>
  </si>
  <si>
    <t>Tabella 4 (Programma Complementare)</t>
  </si>
  <si>
    <t xml:space="preserve"> prima</t>
  </si>
  <si>
    <t>* = così composto:</t>
  </si>
  <si>
    <t>prima</t>
  </si>
  <si>
    <t>Tot. Int. Privato - Costo Edifici - Costo Piazzali Lotti - (Spese Tec. Privato / 2) + Tot. Int. Pubblico</t>
  </si>
  <si>
    <t>199.633.686,00 - 106.132.500,00 -.52.982.200,00 - (3.914.386,00 / 2) + 19,014.585,00</t>
  </si>
  <si>
    <t>Tot. Int. Privato - Costo Edifici - Costo Piazzali Lotti - Spese Tec. Privato + Tot. Int. Pubblico</t>
  </si>
  <si>
    <t>** = così composto</t>
  </si>
  <si>
    <t>realizzazione collegamento fognatura a depuratore</t>
  </si>
  <si>
    <t>non previsto</t>
  </si>
  <si>
    <t>199.633.686,00 - 106.132.500,00 -.52.982.200,00 - (3.914.386,00 / 2) + 19.014.585,00</t>
  </si>
  <si>
    <t>106.132.500,00 + 52.982.200,00 + (3.914.386 / 2) + (25.848.585,00 - 19.014.585,00)</t>
  </si>
  <si>
    <t>in cui 19.014.585,00 era il costo originariamente previsto per la parte di opera pubblica nella proposta di candidatura</t>
  </si>
  <si>
    <t>I45 - I37 - I36 - (I43/2) + I21</t>
  </si>
  <si>
    <t>I45 - I37 - I36 - (I43/2) + I21 (quota parte)</t>
  </si>
  <si>
    <t>la quota parte indicata è quella originariamente prevista nella proposta di candidatura per la realizzazione della sola opera pubblica, pari a € 19.014.585,00</t>
  </si>
  <si>
    <t>Realizz. Edifici + Rael. Piazzali Scalo + (Spese Tec. Privato /2) + (Tot. Int. Pubblico Attuale - Tot. Int. Pubblico precedente)</t>
  </si>
  <si>
    <t>I37+I36+(I43/2)+(I21-19.014.585,00)</t>
  </si>
  <si>
    <t>PRIORITÀ: 1            2             3             4</t>
  </si>
  <si>
    <t>CODICE LINEA PROGETTUALE: ……………………</t>
  </si>
  <si>
    <t>INTERVENTO PIP 7</t>
  </si>
  <si>
    <t>Il costo indicato si riferisce alla realizzazione di tutte le opere (ivi comprese quelle di urbanizzazione primaria e secondaria),</t>
  </si>
  <si>
    <t>Realizzazione dei magazzini (€/mq 400,00 x 27.098,50)</t>
  </si>
  <si>
    <t>INTERVENTO INSERITO NEL SOLO PROGRAMMA COMPLEMENTARE</t>
  </si>
  <si>
    <t>PIP 7</t>
  </si>
  <si>
    <t>INTERVENTO RIQUALIFICAZIONE PIAZZA DEL CASTELLO - BENE FARO - E AREE LIMITROFE</t>
  </si>
  <si>
    <t>Sottopasso Lungo Po*</t>
  </si>
  <si>
    <t>Trincea</t>
  </si>
  <si>
    <t>15.2.2.3</t>
  </si>
  <si>
    <t>… omississ …</t>
  </si>
  <si>
    <t>15.2.2.4</t>
  </si>
  <si>
    <t>INTERVENTO Filiera agro-forestale per alimentare un impianto di cogenerazione a biomassa</t>
  </si>
  <si>
    <t>impianto cogenerativo alimentato a biomassa</t>
  </si>
  <si>
    <t>rete di teleriscaldamento e sottocentrali di scambio termico</t>
  </si>
  <si>
    <t xml:space="preserve">acquisto apparecchiature e macchinari per raccolta-movimentazione materie prime </t>
  </si>
  <si>
    <t>Opere civili ed elettromeccaniche relative all'impianto idroelettrico</t>
  </si>
  <si>
    <t>impianto cogenerativo a gas metano</t>
  </si>
  <si>
    <t>spese tecniche, collaudo, ecc.</t>
  </si>
  <si>
    <t>b4)</t>
  </si>
  <si>
    <t>IVA totale</t>
  </si>
  <si>
    <t>parziale</t>
  </si>
  <si>
    <t>TAB2D - STIMA COSTO ATTIVITA'</t>
  </si>
  <si>
    <t>Azione immateriale (pubblica)</t>
  </si>
  <si>
    <t>Totale importo attività</t>
  </si>
  <si>
    <t>Dettaglio delle voci di costo</t>
  </si>
  <si>
    <t>Adozione di un sistema di gestiona ambientale e territoriale da parte degli EELL</t>
  </si>
  <si>
    <t>Realizzazione sportello territoriale - punto d'incontro interressi locali</t>
  </si>
  <si>
    <t>Il costo indicato per l'azioen immateriale va ripartito per il 70% a carico del privato e per il 30% a carico degli Enti pubblici</t>
  </si>
  <si>
    <t>Azione immateriale (privata)</t>
  </si>
  <si>
    <t>Creazione filiera bio-energetica per impianto a biomassa</t>
  </si>
  <si>
    <t>Totale costo proposta progettuale (Opere materiali + azione immateriale)</t>
  </si>
  <si>
    <t>INTERVENTO METROPOLITAN AREA NETWORK</t>
  </si>
  <si>
    <t>Realizzazione anello di backbone, collegamento dei nodi, ecc.</t>
  </si>
  <si>
    <t>L'intevento prevede anche il costo a carico della parte Pubblica per la realizzazione dell'e-learning centre</t>
  </si>
  <si>
    <t>Estensione dell'anello con collegamento alle zone industriali di prossimità</t>
  </si>
  <si>
    <t>Realizzazione E-learning Center</t>
  </si>
  <si>
    <t>PRIORITÀ: 1     X       2        X     3     X        4</t>
  </si>
  <si>
    <t>AMPLIAMENTO AREA INDUSTRIALE OCCIMIANO</t>
  </si>
  <si>
    <t>opere di urbanizzazione primaria</t>
  </si>
  <si>
    <t>Il costo indicato si riferiscer alla realizzazione di tutte le opere (ivi comprese quelle di urbanizzazione primaria e secondaria),</t>
  </si>
  <si>
    <t>realizzazione piazzali</t>
  </si>
  <si>
    <t xml:space="preserve">SCHEMA A - IMPORTO DEI LAVORI </t>
  </si>
  <si>
    <t>QUADRO ECONOMICO (art.17, DPR n° 554 del 21/12/1999)</t>
  </si>
  <si>
    <t>Lavori a base d'asta</t>
  </si>
  <si>
    <t xml:space="preserve">lavori ed opere </t>
  </si>
  <si>
    <t xml:space="preserve">oneri per la sicurezza compresi nei prezzi e non soggetti a ribasso </t>
  </si>
  <si>
    <t>oneri per la sicurezza aggiuntivi non soggetti a ribasso</t>
  </si>
  <si>
    <t>totale lavori a base d'asta</t>
  </si>
  <si>
    <t>totale importo appalto</t>
  </si>
  <si>
    <t>lavori in economia</t>
  </si>
  <si>
    <t>b1bis)</t>
  </si>
  <si>
    <t>arredi</t>
  </si>
  <si>
    <t>rilievi, accertamenti e indagini</t>
  </si>
  <si>
    <t>allacciamenti ai pubblici servizi e opere di urbaniz.</t>
  </si>
  <si>
    <t xml:space="preserve">imprevisti  </t>
  </si>
  <si>
    <t>b5)</t>
  </si>
  <si>
    <t>b6)</t>
  </si>
  <si>
    <t>accantonamento di cui all'art.133 D.Lgs. 163/06</t>
  </si>
  <si>
    <t>b6bis)</t>
  </si>
  <si>
    <t>accantonamento di cui all'art.12 D.P.R. 554/99</t>
  </si>
  <si>
    <t>b7)</t>
  </si>
  <si>
    <t>spese tecniche per progettazione e D.LL.</t>
  </si>
  <si>
    <t>b7bis)</t>
  </si>
  <si>
    <t>fondo per incentivo ex art. 92 D.Lgs. 163/06 già art. 18 L. 109/94 e s.m.i.</t>
  </si>
  <si>
    <t>b8)</t>
  </si>
  <si>
    <t>spese per attività di consulenza, ecc</t>
  </si>
  <si>
    <t>b9-10)</t>
  </si>
  <si>
    <t>spese per pubblicità, gare, commissioni, ecc.</t>
  </si>
  <si>
    <t>b11)</t>
  </si>
  <si>
    <t>collaudo</t>
  </si>
  <si>
    <t>b12)</t>
  </si>
  <si>
    <t>DATI SINTETICI DELL'INTERVENTO</t>
  </si>
  <si>
    <t>parametro tecnico =</t>
  </si>
  <si>
    <t>mq</t>
  </si>
  <si>
    <t>quantità =</t>
  </si>
  <si>
    <t>COSTI PARAMETRICI</t>
  </si>
  <si>
    <t>costo di costruzione =</t>
  </si>
  <si>
    <t>costo di realizzazione =</t>
  </si>
  <si>
    <t>INTERVENTO PIP 5</t>
  </si>
  <si>
    <t>Realizzazione dei magazzini (€/mq 400,00 x 175.089 mq)</t>
  </si>
  <si>
    <t>PIP 5</t>
  </si>
  <si>
    <t>15.1.1.3</t>
  </si>
  <si>
    <t>PRIORITÀ: 1     X       2       X      3             4</t>
  </si>
  <si>
    <t>CODICE LINEA PROGETTUALE: I.1.a - I.1.b - I.1.c - I.3 - I.7 - II.2 - II.5</t>
  </si>
  <si>
    <t>INTERVENTO 02</t>
  </si>
  <si>
    <t>realizzazione sito recupero RAE</t>
  </si>
  <si>
    <t>costituzione consorzio pubblico/privato, analisi, studi e ricerche</t>
  </si>
  <si>
    <t>I costi indicati si riferiscono alla realizzazione di tutte le opere (ivi comprese quelle di urbanizzazione primaria e secondaria),</t>
  </si>
  <si>
    <t>PRIORITÀ: 1     X       2      X       3             4    X</t>
  </si>
  <si>
    <t>CODICE LINEA PROGETTUALE: I.1.a - I.1.c - I.7 - II.2 - IV.1</t>
  </si>
  <si>
    <t>INTERVENTO 01</t>
  </si>
  <si>
    <t>realizzazione nuovo impianto produttivo</t>
  </si>
  <si>
    <t>miglioramento impatto ambientale</t>
  </si>
  <si>
    <t>ricerca applicata e sviluppo precompetitivo</t>
  </si>
  <si>
    <t>PRIORITÀ: 1     X       2     X        3      X       4     X</t>
  </si>
  <si>
    <t>CODICE LINEA PROGETTUALE: I.1.a - I.1.c - I.7 - II.2 - II.5 - III.1 - IV.1</t>
  </si>
  <si>
    <t>INTERVENTO 07</t>
  </si>
  <si>
    <t>precedente</t>
  </si>
  <si>
    <t>acquisto macchinari</t>
  </si>
  <si>
    <t>PRIORITÀ: 1     X       2     X        3             4     X</t>
  </si>
  <si>
    <t>INTERVENTO 09</t>
  </si>
  <si>
    <t>spese prototipazione</t>
  </si>
  <si>
    <t>investimenti per produzione</t>
  </si>
  <si>
    <t>spese per progettazione e sviluppo</t>
  </si>
  <si>
    <t>PRIORITÀ: 1     X       2     X        3             4    X</t>
  </si>
  <si>
    <t>CODICE LINEA PROGETTUALE: I.1.a - I.1.b - I.1.c - I.2 - I.3 - I.5 - I.7 - II.2 - II.5 - IV.1</t>
  </si>
  <si>
    <t>INTERVENTO 10</t>
  </si>
  <si>
    <t>Realizzazione centro studi sul freddo</t>
  </si>
  <si>
    <t>Il costo indicato si riferisce alla realizzazione di attività materiali ed immateriali (stipula accordi, organizzazione uffici, ecc.)</t>
  </si>
  <si>
    <t>PRIORITÀ: 1      X      2      X       3             4    X</t>
  </si>
  <si>
    <t>CODICE LINEA PROGETTUALE: I.1.a - I.1.c - I.2 - I.7 - II.2 - IV.1</t>
  </si>
  <si>
    <t>INTERVENTO 03</t>
  </si>
  <si>
    <t>analisi di marketing</t>
  </si>
  <si>
    <t>analisi di fattibilità</t>
  </si>
  <si>
    <t>costruzione prototipo</t>
  </si>
  <si>
    <t>industrializzazione prodotto</t>
  </si>
  <si>
    <t>lancio pubblicitario</t>
  </si>
  <si>
    <t>INTERVENTO 04</t>
  </si>
  <si>
    <t>certificazione ambientale ISO 14000</t>
  </si>
  <si>
    <t>PRIORITÀ: 1     X       2             3             4    X</t>
  </si>
  <si>
    <t>CODICE LINEA PROGETTUALE: I.1.a - I.1.c - I.7 - IV.1</t>
  </si>
  <si>
    <t>INTERVENTO 05</t>
  </si>
  <si>
    <t>progettazione nuovo distributore a vetrina</t>
  </si>
  <si>
    <t>stampi</t>
  </si>
  <si>
    <t>INTERVENTO 08</t>
  </si>
  <si>
    <t>ricerca applicata (consulenze Politecnico)</t>
  </si>
  <si>
    <t>.4 … omississ ...</t>
  </si>
  <si>
    <t>15.2.2.5</t>
  </si>
  <si>
    <t>15.1.1.4</t>
  </si>
  <si>
    <t>Il Castello</t>
  </si>
  <si>
    <t>PRIORITÀ: 1            2             3      X       4</t>
  </si>
  <si>
    <t>CODICE LINEA PROGETTUALE: III.1 - III.6</t>
  </si>
  <si>
    <t>INTERVENTO CASTELLO</t>
  </si>
  <si>
    <t>ripristino manica ovest</t>
  </si>
  <si>
    <t>Lotto 1 Riqualificazione Giardini Difesa</t>
  </si>
  <si>
    <t>Lotto 2 Riqualificazione Mercato Pavia</t>
  </si>
  <si>
    <t>Lotto 3 Riqualificazione Piazza Castello</t>
  </si>
  <si>
    <t>Lotto 5 nuova viabilità principale</t>
  </si>
  <si>
    <t>Lotto 6 Parcheggi</t>
  </si>
  <si>
    <t>Lotto 4 Ristrutturazione Urbanistica Area DEMAR</t>
  </si>
  <si>
    <t>SdF A</t>
  </si>
  <si>
    <t>SdF B</t>
  </si>
  <si>
    <t xml:space="preserve"> - realizzazione solo pubblica e gestione privata</t>
  </si>
  <si>
    <t xml:space="preserve"> - realizzazione pubblico-privata e gestione privata</t>
  </si>
  <si>
    <t>.1 Spostamento scalo ferroviario</t>
  </si>
  <si>
    <t>.3 Filiera agro-forestale per alimentare un impianto di cogenerazione a biomassa e realizzazione di impianto idroelettrico</t>
  </si>
  <si>
    <t>.4 AIA Occimiano</t>
  </si>
  <si>
    <t xml:space="preserve"> -  realizzazione pubblica con contrib. priv. a fondo perduto</t>
  </si>
  <si>
    <t>.2 Metropolitan Area Network</t>
  </si>
  <si>
    <t>.2 … omississ ...</t>
  </si>
  <si>
    <t xml:space="preserve"> - realizzazione pubblica con contrib. priv. a fondo perduto</t>
  </si>
  <si>
    <t>.1 Riqualificazione Piazza Castello</t>
  </si>
  <si>
    <t xml:space="preserve">del programma complementare (si veda, in specifico, il Programma Operativo ai punti 10 e 11, nonché il </t>
  </si>
  <si>
    <t>Quadro Finanziario ed il Quadro Finanziario Complementare)</t>
  </si>
  <si>
    <t>INTERVENTO CODICE 15.1.1.1 - PIP 5</t>
  </si>
  <si>
    <t>INTERVENTO CODICE 15.1.2.2.2 - METROPOLITAN AREA NETWORK</t>
  </si>
  <si>
    <t>INTERVENTO CODICE 15.1.2.2.2 - FILIERA AGRO FORESTALE</t>
  </si>
  <si>
    <t>Quadro Finanziario*</t>
  </si>
  <si>
    <t>Quadro Finanziario Complementare**</t>
  </si>
  <si>
    <t>e realizzazione sportello territoriale - punto d'incontro interressi locali</t>
  </si>
  <si>
    <t>Mezzi tecnici</t>
  </si>
  <si>
    <t>Il costo indicato per l'azione immateriale va ripartito per il 70% a carico del privato e per il 30% a carico degli Enti pubblici</t>
  </si>
  <si>
    <t>SI</t>
  </si>
  <si>
    <t>.1 Area logisitca e spostamento scalo ferroviario</t>
  </si>
  <si>
    <t>Innovazione con utilizzo di gas refrigeranti alternativi - Freddo 01 - IARP s.r.l.</t>
  </si>
  <si>
    <t>Intervento strutturale e organizzativo dell'intero polo produttivo - Freddo 07 - Cold Car S.p.A.</t>
  </si>
  <si>
    <t>Processo prodittivo con impiego di refrigerazione passiva  - Freddo 09 - Siltal S.p.A.</t>
  </si>
  <si>
    <t>Centro recupero e smaltimento delle apparecchiature refrigeranti - Freddo 02 - IARP e altri</t>
  </si>
  <si>
    <t>Centro Studi e Rete per la ricerca nella filiera del freddo - Freddo 10</t>
  </si>
  <si>
    <t>Riprogettazione apparecchi a basso consumo energetico - Freddo 03 - Unifrigor s.r.l.</t>
  </si>
  <si>
    <t>Certificazione Ambientale ISO 14000 - Freddo 04 - Sanden Vendo Europe S.p.A.</t>
  </si>
  <si>
    <t>GVF Glass Front Vendor - Freddo 05 - Sanden Vendo S.p.A.</t>
  </si>
  <si>
    <t>Ricerca e innovazione nel sistema di refrigerazione e nei materiali isolanti - Freddo 08 - Cold Car S.p.A.</t>
  </si>
  <si>
    <t>.3 Filiera agro-forestale per alimentare un impianto di cogenerazione a biomassa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</si>
</sst>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%"/>
    <numFmt numFmtId="173" formatCode="0.0000%"/>
    <numFmt numFmtId="174" formatCode="0.0%"/>
    <numFmt numFmtId="175" formatCode="[$€-2]\ #,##0;[Red]\-[$€-2]\ #,##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_-&quot;€&quot;\ * #,##0.0_-;\-&quot;€&quot;\ * #,##0.0_-;_-&quot;€&quot;\ * &quot;-&quot;??_-;_-@_-"/>
    <numFmt numFmtId="182" formatCode="_-&quot;€&quot;\ * #,##0_-;\-&quot;€&quot;\ * #,##0_-;_-&quot;€&quot;\ * &quot;-&quot;??_-;_-@_-"/>
    <numFmt numFmtId="183" formatCode="_-&quot;€&quot;\ * #,##0.000_-;\-&quot;€&quot;\ * #,##0.000_-;_-&quot;€&quot;\ * &quot;-&quot;??_-;_-@_-"/>
    <numFmt numFmtId="184" formatCode="_-&quot;€&quot;\ * #,##0.0000_-;\-&quot;€&quot;\ * #,##0.0000_-;_-&quot;€&quot;\ * &quot;-&quot;??_-;_-@_-"/>
    <numFmt numFmtId="185" formatCode="0.00000"/>
    <numFmt numFmtId="186" formatCode="0.0000"/>
    <numFmt numFmtId="187" formatCode="0.0000000"/>
    <numFmt numFmtId="188" formatCode="0.000000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vertAlign val="superscript"/>
      <sz val="10"/>
      <name val="Arial"/>
      <family val="0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0"/>
    </font>
    <font>
      <sz val="8"/>
      <color indexed="1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31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/>
    </xf>
    <xf numFmtId="44" fontId="1" fillId="2" borderId="2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4" fontId="10" fillId="0" borderId="0" xfId="17" applyFont="1" applyFill="1" applyBorder="1" applyAlignment="1">
      <alignment/>
    </xf>
    <xf numFmtId="0" fontId="10" fillId="0" borderId="0" xfId="0" applyFont="1" applyFill="1" applyAlignment="1">
      <alignment/>
    </xf>
    <xf numFmtId="44" fontId="11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10" fontId="12" fillId="0" borderId="0" xfId="20" applyNumberFormat="1" applyFont="1" applyAlignment="1">
      <alignment/>
    </xf>
    <xf numFmtId="0" fontId="0" fillId="3" borderId="3" xfId="0" applyFont="1" applyFill="1" applyBorder="1" applyAlignment="1">
      <alignment/>
    </xf>
    <xf numFmtId="44" fontId="2" fillId="3" borderId="3" xfId="17" applyFont="1" applyFill="1" applyBorder="1" applyAlignment="1">
      <alignment/>
    </xf>
    <xf numFmtId="44" fontId="2" fillId="3" borderId="3" xfId="17" applyFont="1" applyFill="1" applyBorder="1" applyAlignment="1">
      <alignment horizontal="center"/>
    </xf>
    <xf numFmtId="44" fontId="2" fillId="3" borderId="4" xfId="17" applyFont="1" applyFill="1" applyBorder="1" applyAlignment="1">
      <alignment/>
    </xf>
    <xf numFmtId="0" fontId="1" fillId="4" borderId="3" xfId="0" applyFont="1" applyFill="1" applyBorder="1" applyAlignment="1">
      <alignment/>
    </xf>
    <xf numFmtId="44" fontId="0" fillId="0" borderId="3" xfId="17" applyFont="1" applyBorder="1" applyAlignment="1">
      <alignment/>
    </xf>
    <xf numFmtId="44" fontId="0" fillId="0" borderId="4" xfId="17" applyFont="1" applyBorder="1" applyAlignment="1">
      <alignment/>
    </xf>
    <xf numFmtId="0" fontId="0" fillId="0" borderId="5" xfId="0" applyFont="1" applyFill="1" applyBorder="1" applyAlignment="1">
      <alignment/>
    </xf>
    <xf numFmtId="44" fontId="0" fillId="0" borderId="5" xfId="17" applyFont="1" applyFill="1" applyBorder="1" applyAlignment="1">
      <alignment/>
    </xf>
    <xf numFmtId="44" fontId="0" fillId="0" borderId="5" xfId="17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left"/>
    </xf>
    <xf numFmtId="0" fontId="0" fillId="0" borderId="6" xfId="0" applyFont="1" applyFill="1" applyBorder="1" applyAlignment="1">
      <alignment/>
    </xf>
    <xf numFmtId="44" fontId="0" fillId="0" borderId="6" xfId="17" applyFont="1" applyFill="1" applyBorder="1" applyAlignment="1">
      <alignment/>
    </xf>
    <xf numFmtId="44" fontId="0" fillId="0" borderId="6" xfId="17" applyFont="1" applyFill="1" applyBorder="1" applyAlignment="1">
      <alignment horizontal="center"/>
    </xf>
    <xf numFmtId="49" fontId="13" fillId="0" borderId="5" xfId="0" applyNumberFormat="1" applyFont="1" applyBorder="1" applyAlignment="1">
      <alignment/>
    </xf>
    <xf numFmtId="49" fontId="13" fillId="0" borderId="6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4" fontId="0" fillId="0" borderId="1" xfId="17" applyFont="1" applyFill="1" applyBorder="1" applyAlignment="1">
      <alignment/>
    </xf>
    <xf numFmtId="44" fontId="0" fillId="0" borderId="1" xfId="17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4" fontId="0" fillId="0" borderId="9" xfId="17" applyFont="1" applyFill="1" applyBorder="1" applyAlignment="1">
      <alignment/>
    </xf>
    <xf numFmtId="44" fontId="0" fillId="0" borderId="9" xfId="17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4" fontId="15" fillId="0" borderId="0" xfId="19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44" fontId="3" fillId="5" borderId="1" xfId="19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44" fontId="3" fillId="0" borderId="1" xfId="17" applyFont="1" applyBorder="1" applyAlignment="1">
      <alignment/>
    </xf>
    <xf numFmtId="44" fontId="3" fillId="0" borderId="0" xfId="19" applyNumberFormat="1" applyFont="1" applyFill="1" applyBorder="1" applyAlignment="1">
      <alignment vertical="center"/>
    </xf>
    <xf numFmtId="44" fontId="16" fillId="0" borderId="10" xfId="17" applyFont="1" applyFill="1" applyBorder="1" applyAlignment="1">
      <alignment vertical="center"/>
    </xf>
    <xf numFmtId="44" fontId="15" fillId="0" borderId="2" xfId="17" applyFont="1" applyFill="1" applyBorder="1" applyAlignment="1">
      <alignment vertical="center"/>
    </xf>
    <xf numFmtId="44" fontId="3" fillId="0" borderId="0" xfId="19" applyNumberFormat="1" applyFont="1" applyBorder="1" applyAlignment="1">
      <alignment vertical="center"/>
    </xf>
    <xf numFmtId="44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4" fontId="3" fillId="0" borderId="1" xfId="17" applyFont="1" applyFill="1" applyBorder="1" applyAlignment="1">
      <alignment/>
    </xf>
    <xf numFmtId="44" fontId="3" fillId="0" borderId="0" xfId="0" applyNumberFormat="1" applyFont="1" applyAlignment="1">
      <alignment/>
    </xf>
    <xf numFmtId="0" fontId="15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44" fontId="4" fillId="6" borderId="2" xfId="0" applyNumberFormat="1" applyFont="1" applyFill="1" applyBorder="1" applyAlignment="1">
      <alignment/>
    </xf>
    <xf numFmtId="44" fontId="13" fillId="0" borderId="0" xfId="19" applyNumberFormat="1" applyFont="1" applyBorder="1" applyAlignment="1">
      <alignment vertical="center"/>
    </xf>
    <xf numFmtId="4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44" fontId="0" fillId="0" borderId="1" xfId="17" applyFont="1" applyBorder="1" applyAlignment="1">
      <alignment/>
    </xf>
    <xf numFmtId="0" fontId="13" fillId="0" borderId="0" xfId="0" applyFont="1" applyAlignment="1">
      <alignment horizontal="left"/>
    </xf>
    <xf numFmtId="44" fontId="0" fillId="0" borderId="1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44" fontId="3" fillId="0" borderId="1" xfId="19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4" fontId="0" fillId="7" borderId="1" xfId="19" applyNumberFormat="1" applyFill="1" applyBorder="1" applyAlignment="1">
      <alignment vertical="center"/>
    </xf>
    <xf numFmtId="44" fontId="0" fillId="0" borderId="0" xfId="19" applyNumberForma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right"/>
    </xf>
    <xf numFmtId="44" fontId="18" fillId="0" borderId="2" xfId="19" applyNumberFormat="1" applyFont="1" applyFill="1" applyBorder="1" applyAlignment="1">
      <alignment vertical="center"/>
    </xf>
    <xf numFmtId="44" fontId="3" fillId="0" borderId="0" xfId="17" applyFont="1" applyAlignment="1">
      <alignment/>
    </xf>
    <xf numFmtId="0" fontId="12" fillId="4" borderId="8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4" fontId="18" fillId="0" borderId="0" xfId="19" applyNumberFormat="1" applyFont="1" applyBorder="1" applyAlignment="1">
      <alignment vertical="center"/>
    </xf>
    <xf numFmtId="4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44" fontId="0" fillId="5" borderId="1" xfId="19" applyNumberFormat="1" applyFill="1" applyBorder="1" applyAlignment="1">
      <alignment vertic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44" fontId="1" fillId="5" borderId="1" xfId="19" applyNumberFormat="1" applyFont="1" applyFill="1" applyBorder="1" applyAlignment="1">
      <alignment vertical="center"/>
    </xf>
    <xf numFmtId="44" fontId="0" fillId="0" borderId="0" xfId="0" applyNumberFormat="1" applyBorder="1" applyAlignment="1">
      <alignment/>
    </xf>
    <xf numFmtId="44" fontId="1" fillId="0" borderId="0" xfId="19" applyNumberFormat="1" applyFont="1" applyBorder="1" applyAlignment="1">
      <alignment vertical="center"/>
    </xf>
    <xf numFmtId="44" fontId="1" fillId="0" borderId="12" xfId="19" applyNumberFormat="1" applyFont="1" applyFill="1" applyBorder="1" applyAlignment="1">
      <alignment vertical="center"/>
    </xf>
    <xf numFmtId="44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17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4" fontId="0" fillId="5" borderId="1" xfId="19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44" fontId="0" fillId="5" borderId="1" xfId="19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4" fontId="19" fillId="0" borderId="10" xfId="19" applyNumberFormat="1" applyFont="1" applyFill="1" applyBorder="1" applyAlignment="1">
      <alignment vertical="center"/>
    </xf>
    <xf numFmtId="44" fontId="0" fillId="0" borderId="0" xfId="0" applyNumberFormat="1" applyAlignment="1">
      <alignment/>
    </xf>
    <xf numFmtId="44" fontId="18" fillId="0" borderId="0" xfId="19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8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2" fontId="0" fillId="8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8" borderId="16" xfId="0" applyNumberFormat="1" applyFont="1" applyFill="1" applyBorder="1" applyAlignment="1">
      <alignment horizontal="center" vertical="center"/>
    </xf>
    <xf numFmtId="44" fontId="0" fillId="0" borderId="0" xfId="19" applyNumberFormat="1" applyBorder="1" applyAlignment="1">
      <alignment vertical="center"/>
    </xf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 applyAlignment="1">
      <alignment/>
    </xf>
    <xf numFmtId="0" fontId="0" fillId="0" borderId="0" xfId="0" applyAlignment="1">
      <alignment/>
    </xf>
    <xf numFmtId="44" fontId="0" fillId="0" borderId="0" xfId="17" applyAlignment="1">
      <alignment/>
    </xf>
    <xf numFmtId="44" fontId="3" fillId="0" borderId="10" xfId="17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3" fillId="0" borderId="6" xfId="0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/>
    </xf>
    <xf numFmtId="44" fontId="0" fillId="0" borderId="3" xfId="17" applyFont="1" applyFill="1" applyBorder="1" applyAlignment="1">
      <alignment/>
    </xf>
    <xf numFmtId="44" fontId="0" fillId="0" borderId="3" xfId="17" applyFont="1" applyFill="1" applyBorder="1" applyAlignment="1">
      <alignment horizontal="center"/>
    </xf>
    <xf numFmtId="44" fontId="0" fillId="0" borderId="4" xfId="17" applyFont="1" applyFill="1" applyBorder="1" applyAlignment="1">
      <alignment/>
    </xf>
    <xf numFmtId="0" fontId="0" fillId="0" borderId="17" xfId="0" applyFont="1" applyBorder="1" applyAlignment="1">
      <alignment horizontal="left"/>
    </xf>
    <xf numFmtId="49" fontId="12" fillId="4" borderId="7" xfId="0" applyNumberFormat="1" applyFont="1" applyFill="1" applyBorder="1" applyAlignment="1">
      <alignment horizontal="left"/>
    </xf>
    <xf numFmtId="44" fontId="0" fillId="0" borderId="18" xfId="17" applyFont="1" applyBorder="1" applyAlignment="1">
      <alignment/>
    </xf>
    <xf numFmtId="0" fontId="12" fillId="4" borderId="7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/>
    </xf>
    <xf numFmtId="0" fontId="1" fillId="4" borderId="19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49" fontId="2" fillId="9" borderId="7" xfId="0" applyNumberFormat="1" applyFont="1" applyFill="1" applyBorder="1" applyAlignment="1">
      <alignment horizontal="left"/>
    </xf>
    <xf numFmtId="44" fontId="2" fillId="3" borderId="18" xfId="17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12" fillId="4" borderId="25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0" fontId="12" fillId="4" borderId="16" xfId="0" applyFont="1" applyFill="1" applyBorder="1" applyAlignment="1">
      <alignment horizontal="left"/>
    </xf>
    <xf numFmtId="0" fontId="1" fillId="3" borderId="26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3" fillId="0" borderId="9" xfId="0" applyFont="1" applyBorder="1" applyAlignment="1">
      <alignment horizontal="left" wrapText="1"/>
    </xf>
    <xf numFmtId="0" fontId="12" fillId="4" borderId="8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2" fillId="4" borderId="15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0" fillId="3" borderId="23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/>
    </xf>
    <xf numFmtId="44" fontId="0" fillId="0" borderId="1" xfId="0" applyNumberFormat="1" applyBorder="1" applyAlignment="1">
      <alignment/>
    </xf>
    <xf numFmtId="49" fontId="12" fillId="4" borderId="27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3" borderId="2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3" fillId="0" borderId="6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44" fontId="0" fillId="0" borderId="5" xfId="17" applyFont="1" applyBorder="1" applyAlignment="1">
      <alignment/>
    </xf>
    <xf numFmtId="0" fontId="0" fillId="0" borderId="5" xfId="0" applyBorder="1" applyAlignment="1">
      <alignment/>
    </xf>
    <xf numFmtId="44" fontId="2" fillId="3" borderId="19" xfId="17" applyFont="1" applyFill="1" applyBorder="1" applyAlignment="1">
      <alignment/>
    </xf>
    <xf numFmtId="44" fontId="0" fillId="0" borderId="19" xfId="17" applyFont="1" applyBorder="1" applyAlignment="1">
      <alignment/>
    </xf>
    <xf numFmtId="0" fontId="0" fillId="0" borderId="28" xfId="0" applyFont="1" applyBorder="1" applyAlignment="1">
      <alignment horizontal="left" wrapText="1"/>
    </xf>
    <xf numFmtId="49" fontId="2" fillId="9" borderId="25" xfId="0" applyNumberFormat="1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  <xf numFmtId="44" fontId="2" fillId="3" borderId="20" xfId="17" applyFont="1" applyFill="1" applyBorder="1" applyAlignment="1">
      <alignment/>
    </xf>
    <xf numFmtId="44" fontId="2" fillId="3" borderId="21" xfId="17" applyFont="1" applyFill="1" applyBorder="1" applyAlignment="1">
      <alignment/>
    </xf>
    <xf numFmtId="44" fontId="2" fillId="3" borderId="22" xfId="17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49" fontId="22" fillId="9" borderId="7" xfId="0" applyNumberFormat="1" applyFont="1" applyFill="1" applyBorder="1" applyAlignment="1">
      <alignment horizontal="left"/>
    </xf>
    <xf numFmtId="49" fontId="12" fillId="4" borderId="7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6" xfId="0" applyNumberFormat="1" applyFont="1" applyBorder="1" applyAlignment="1">
      <alignment/>
    </xf>
    <xf numFmtId="49" fontId="13" fillId="0" borderId="9" xfId="0" applyNumberFormat="1" applyFont="1" applyBorder="1" applyAlignment="1">
      <alignment horizontal="left"/>
    </xf>
    <xf numFmtId="49" fontId="12" fillId="4" borderId="19" xfId="0" applyNumberFormat="1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/>
    </xf>
    <xf numFmtId="44" fontId="10" fillId="0" borderId="0" xfId="0" applyNumberFormat="1" applyFont="1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0" fillId="2" borderId="0" xfId="0" applyFont="1" applyFill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1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14" fillId="4" borderId="0" xfId="0" applyFont="1" applyFill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161925</xdr:rowOff>
    </xdr:from>
    <xdr:to>
      <xdr:col>2</xdr:col>
      <xdr:colOff>114300</xdr:colOff>
      <xdr:row>0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09650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161925</xdr:rowOff>
    </xdr:from>
    <xdr:to>
      <xdr:col>2</xdr:col>
      <xdr:colOff>676275</xdr:colOff>
      <xdr:row>0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57162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161925</xdr:rowOff>
    </xdr:from>
    <xdr:to>
      <xdr:col>3</xdr:col>
      <xdr:colOff>561975</xdr:colOff>
      <xdr:row>0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214312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161925</xdr:rowOff>
    </xdr:from>
    <xdr:to>
      <xdr:col>4</xdr:col>
      <xdr:colOff>542925</xdr:colOff>
      <xdr:row>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273367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161925</xdr:rowOff>
    </xdr:from>
    <xdr:to>
      <xdr:col>2</xdr:col>
      <xdr:colOff>114300</xdr:colOff>
      <xdr:row>0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09650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161925</xdr:rowOff>
    </xdr:from>
    <xdr:to>
      <xdr:col>2</xdr:col>
      <xdr:colOff>676275</xdr:colOff>
      <xdr:row>0</xdr:row>
      <xdr:rowOff>161925</xdr:rowOff>
    </xdr:to>
    <xdr:sp>
      <xdr:nvSpPr>
        <xdr:cNvPr id="6" name="Rectangle 6"/>
        <xdr:cNvSpPr>
          <a:spLocks/>
        </xdr:cNvSpPr>
      </xdr:nvSpPr>
      <xdr:spPr>
        <a:xfrm>
          <a:off x="157162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161925</xdr:rowOff>
    </xdr:from>
    <xdr:to>
      <xdr:col>3</xdr:col>
      <xdr:colOff>561975</xdr:colOff>
      <xdr:row>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214312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161925</xdr:rowOff>
    </xdr:from>
    <xdr:to>
      <xdr:col>4</xdr:col>
      <xdr:colOff>542925</xdr:colOff>
      <xdr:row>0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2733675" y="161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3050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16230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3050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316230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2669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114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2669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8" name="Rectangle 8"/>
        <xdr:cNvSpPr>
          <a:spLocks/>
        </xdr:cNvSpPr>
      </xdr:nvSpPr>
      <xdr:spPr>
        <a:xfrm>
          <a:off x="3114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152400</xdr:rowOff>
    </xdr:from>
    <xdr:to>
      <xdr:col>2</xdr:col>
      <xdr:colOff>114300</xdr:colOff>
      <xdr:row>0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09650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0</xdr:row>
      <xdr:rowOff>152400</xdr:rowOff>
    </xdr:from>
    <xdr:to>
      <xdr:col>2</xdr:col>
      <xdr:colOff>676275</xdr:colOff>
      <xdr:row>0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5716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152400</xdr:rowOff>
    </xdr:from>
    <xdr:to>
      <xdr:col>3</xdr:col>
      <xdr:colOff>561975</xdr:colOff>
      <xdr:row>0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14312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0</xdr:row>
      <xdr:rowOff>152400</xdr:rowOff>
    </xdr:from>
    <xdr:to>
      <xdr:col>4</xdr:col>
      <xdr:colOff>542925</xdr:colOff>
      <xdr:row>0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733675" y="15240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d\15_1_2_2_1_Scalo_SdF_A_02_CostiSca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ord\15_1_2_2_1_Scalo_SdF_A_04_QTE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iScalo"/>
      <sheetName val="15_1_2_2_1_Scalo_SdF_A_02_Costi"/>
    </sheetNames>
    <sheetDataSet>
      <sheetData sheetId="0">
        <row r="118">
          <cell r="E118">
            <v>2000000</v>
          </cell>
        </row>
        <row r="123">
          <cell r="E123">
            <v>18700000</v>
          </cell>
        </row>
        <row r="124">
          <cell r="E124">
            <v>4241750</v>
          </cell>
        </row>
        <row r="125">
          <cell r="E125">
            <v>3314000</v>
          </cell>
        </row>
        <row r="126">
          <cell r="E126">
            <v>32490600</v>
          </cell>
        </row>
        <row r="130">
          <cell r="E130">
            <v>52982200</v>
          </cell>
        </row>
        <row r="131">
          <cell r="E131">
            <v>106132500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loFerroviario"/>
      <sheetName val="15_1_2_2_1_Scalo_SdF_A_04_QTE_B"/>
    </sheetNames>
    <sheetDataSet>
      <sheetData sheetId="0">
        <row r="1">
          <cell r="A1" t="str">
            <v>SCHEMA B1 - IMPORTO DEI LAVORI INTERVENTI PUBBLICI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="150" zoomScaleNormal="150" workbookViewId="0" topLeftCell="A1">
      <selection activeCell="B13" sqref="B13"/>
    </sheetView>
  </sheetViews>
  <sheetFormatPr defaultColWidth="9.140625" defaultRowHeight="12.75"/>
  <cols>
    <col min="2" max="2" width="85.28125" style="0" bestFit="1" customWidth="1"/>
    <col min="3" max="3" width="8.140625" style="0" bestFit="1" customWidth="1"/>
    <col min="4" max="4" width="36.00390625" style="226" bestFit="1" customWidth="1"/>
    <col min="5" max="5" width="6.00390625" style="0" bestFit="1" customWidth="1"/>
    <col min="6" max="6" width="8.421875" style="0" customWidth="1"/>
    <col min="7" max="7" width="8.8515625" style="0" customWidth="1"/>
    <col min="8" max="8" width="22.57421875" style="0" bestFit="1" customWidth="1"/>
    <col min="9" max="9" width="21.57421875" style="0" bestFit="1" customWidth="1"/>
    <col min="10" max="10" width="16.8515625" style="0" customWidth="1"/>
    <col min="11" max="11" width="23.7109375" style="0" customWidth="1"/>
    <col min="12" max="12" width="16.140625" style="0" bestFit="1" customWidth="1"/>
    <col min="13" max="13" width="13.7109375" style="0" customWidth="1"/>
  </cols>
  <sheetData>
    <row r="1" spans="1:11" ht="15" customHeight="1">
      <c r="A1" s="256"/>
      <c r="C1" s="278" t="s">
        <v>47</v>
      </c>
      <c r="D1" s="278" t="s">
        <v>41</v>
      </c>
      <c r="E1" s="280" t="s">
        <v>42</v>
      </c>
      <c r="F1" s="281" t="s">
        <v>29</v>
      </c>
      <c r="G1" s="283" t="s">
        <v>30</v>
      </c>
      <c r="H1" s="280" t="s">
        <v>43</v>
      </c>
      <c r="I1" s="276" t="s">
        <v>44</v>
      </c>
      <c r="J1" s="285" t="s">
        <v>45</v>
      </c>
      <c r="K1" s="278" t="s">
        <v>46</v>
      </c>
    </row>
    <row r="2" spans="1:11" s="1" customFormat="1" ht="15" customHeight="1">
      <c r="A2" s="257"/>
      <c r="C2" s="279"/>
      <c r="D2" s="279"/>
      <c r="E2" s="280"/>
      <c r="F2" s="282"/>
      <c r="G2" s="284"/>
      <c r="H2" s="280"/>
      <c r="I2" s="277"/>
      <c r="J2" s="286"/>
      <c r="K2" s="279"/>
    </row>
    <row r="3" spans="1:11" s="1" customFormat="1" ht="40.5" customHeight="1" thickBot="1">
      <c r="A3" s="257"/>
      <c r="C3" s="279"/>
      <c r="D3" s="279"/>
      <c r="E3" s="281"/>
      <c r="F3" s="282"/>
      <c r="G3" s="284"/>
      <c r="H3" s="281"/>
      <c r="I3" s="277"/>
      <c r="J3" s="286"/>
      <c r="K3" s="279"/>
    </row>
    <row r="4" spans="1:11" ht="13.5" customHeight="1" thickBot="1">
      <c r="A4" s="258" t="s">
        <v>11</v>
      </c>
      <c r="B4" s="206" t="s">
        <v>31</v>
      </c>
      <c r="C4" s="204"/>
      <c r="D4" s="213"/>
      <c r="E4" s="204"/>
      <c r="F4" s="204"/>
      <c r="G4" s="205"/>
      <c r="H4" s="201">
        <f>+H5+H7</f>
        <v>98445859</v>
      </c>
      <c r="I4" s="20">
        <f>+I5+I7</f>
        <v>48953533</v>
      </c>
      <c r="J4" s="20">
        <f>+J5+J7</f>
        <v>13444018.559999999</v>
      </c>
      <c r="K4" s="22">
        <f>+K5+K7</f>
        <v>36048307.44</v>
      </c>
    </row>
    <row r="5" spans="1:11" ht="13.5" customHeight="1" thickBot="1">
      <c r="A5" s="259" t="s">
        <v>12</v>
      </c>
      <c r="B5" s="197" t="s">
        <v>7</v>
      </c>
      <c r="C5" s="198"/>
      <c r="D5" s="214"/>
      <c r="E5" s="198"/>
      <c r="F5" s="198"/>
      <c r="G5" s="199"/>
      <c r="H5" s="192">
        <f>SUM(H6)</f>
        <v>20199691</v>
      </c>
      <c r="I5" s="24">
        <f>SUM(I6)</f>
        <v>0</v>
      </c>
      <c r="J5" s="24">
        <f>SUM(J6)</f>
        <v>4039938.2</v>
      </c>
      <c r="K5" s="25">
        <f>SUM(K6)</f>
        <v>16159752.8</v>
      </c>
    </row>
    <row r="6" spans="1:11" ht="13.5" customHeight="1" thickBot="1">
      <c r="A6" s="260" t="s">
        <v>50</v>
      </c>
      <c r="B6" s="182" t="s">
        <v>205</v>
      </c>
      <c r="C6" s="181" t="s">
        <v>265</v>
      </c>
      <c r="D6" s="215" t="s">
        <v>58</v>
      </c>
      <c r="E6" s="268">
        <v>1</v>
      </c>
      <c r="F6" s="183" t="s">
        <v>287</v>
      </c>
      <c r="G6" s="183" t="s">
        <v>67</v>
      </c>
      <c r="H6" s="187">
        <f>'QTE OO.PP. - schema A - PIP5'!$I$30</f>
        <v>20199691</v>
      </c>
      <c r="I6" s="187"/>
      <c r="J6" s="188">
        <f>H6*20%</f>
        <v>4039938.2</v>
      </c>
      <c r="K6" s="189">
        <f>H6-I6-J6</f>
        <v>16159752.8</v>
      </c>
    </row>
    <row r="7" spans="1:11" ht="13.5" customHeight="1" thickBot="1">
      <c r="A7" s="259" t="s">
        <v>14</v>
      </c>
      <c r="B7" s="193" t="s">
        <v>32</v>
      </c>
      <c r="C7" s="106"/>
      <c r="D7" s="216"/>
      <c r="E7" s="106"/>
      <c r="F7" s="106"/>
      <c r="G7" s="194"/>
      <c r="H7" s="192">
        <f>SUM(H8:H16)</f>
        <v>78246168</v>
      </c>
      <c r="I7" s="24">
        <f>SUM(I8:I16)</f>
        <v>48953533</v>
      </c>
      <c r="J7" s="24">
        <f>SUM(J8:J16)</f>
        <v>9404080.36</v>
      </c>
      <c r="K7" s="25">
        <f>SUM(K8:K16)</f>
        <v>19888554.64</v>
      </c>
    </row>
    <row r="8" spans="1:11" ht="13.5" customHeight="1">
      <c r="A8" s="261" t="s">
        <v>15</v>
      </c>
      <c r="B8" s="185" t="s">
        <v>267</v>
      </c>
      <c r="C8" s="184"/>
      <c r="D8" s="217"/>
      <c r="E8" s="186"/>
      <c r="F8" s="26"/>
      <c r="G8" s="26"/>
      <c r="H8" s="27"/>
      <c r="I8" s="27"/>
      <c r="J8" s="28"/>
      <c r="K8" s="27"/>
    </row>
    <row r="9" spans="1:11" ht="13.5" customHeight="1">
      <c r="A9" s="262"/>
      <c r="B9" s="49" t="s">
        <v>0</v>
      </c>
      <c r="C9" s="48"/>
      <c r="D9" s="218"/>
      <c r="E9" s="50"/>
      <c r="F9" s="6"/>
      <c r="G9" s="6"/>
      <c r="H9" s="36"/>
      <c r="I9" s="36"/>
      <c r="J9" s="37"/>
      <c r="K9" s="36"/>
    </row>
    <row r="10" spans="1:11" ht="13.5" customHeight="1">
      <c r="A10" s="262" t="s">
        <v>16</v>
      </c>
      <c r="B10" s="49" t="s">
        <v>268</v>
      </c>
      <c r="C10" s="163"/>
      <c r="D10" s="218"/>
      <c r="E10" s="269"/>
      <c r="F10" s="6"/>
      <c r="G10" s="6"/>
      <c r="H10" s="36"/>
      <c r="I10" s="36"/>
      <c r="J10" s="37"/>
      <c r="K10" s="36"/>
    </row>
    <row r="11" spans="1:12" ht="13.5" customHeight="1">
      <c r="A11" s="262"/>
      <c r="B11" s="51" t="s">
        <v>288</v>
      </c>
      <c r="C11" s="163" t="s">
        <v>265</v>
      </c>
      <c r="D11" s="219" t="s">
        <v>58</v>
      </c>
      <c r="E11" s="269">
        <v>2</v>
      </c>
      <c r="F11" s="165" t="s">
        <v>287</v>
      </c>
      <c r="G11" s="165" t="s">
        <v>67</v>
      </c>
      <c r="H11" s="36">
        <f>ScaloFerroviario!$B$65</f>
        <v>57273378</v>
      </c>
      <c r="I11" s="36">
        <f>ScaloFerroviario!I45-ScaloFerroviario!I37-ScaloFerroviario!I36-(ScaloFerroviario!I43/2)</f>
        <v>38258793</v>
      </c>
      <c r="J11" s="37">
        <f>H11*12%</f>
        <v>6872805.359999999</v>
      </c>
      <c r="K11" s="36">
        <f>H11-I11-J11</f>
        <v>12141779.64</v>
      </c>
      <c r="L11" s="140">
        <f>SUM(J11,K11)</f>
        <v>19014585</v>
      </c>
    </row>
    <row r="12" spans="1:12" ht="13.5" customHeight="1">
      <c r="A12" s="262"/>
      <c r="B12" s="52" t="s">
        <v>273</v>
      </c>
      <c r="C12" s="163" t="s">
        <v>266</v>
      </c>
      <c r="D12" s="220" t="s">
        <v>59</v>
      </c>
      <c r="E12" s="269">
        <v>3</v>
      </c>
      <c r="F12" s="165" t="s">
        <v>287</v>
      </c>
      <c r="G12" s="165" t="s">
        <v>67</v>
      </c>
      <c r="H12" s="36">
        <f>'AMC-MAN'!$I$43</f>
        <v>3256790</v>
      </c>
      <c r="I12" s="36">
        <f>'AMC-MAN'!I41-('AMC-MAN'!I35/2)</f>
        <v>1781740</v>
      </c>
      <c r="J12" s="37">
        <f>'AMC-MAN'!I18/2</f>
        <v>631275</v>
      </c>
      <c r="K12" s="36">
        <f>('AMC-MAN'!I18/2)+('AMC-MAN'!I35/2)</f>
        <v>843775</v>
      </c>
      <c r="L12" s="140">
        <f>SUM(J12,K12)</f>
        <v>1475050</v>
      </c>
    </row>
    <row r="13" spans="1:12" ht="13.5" customHeight="1">
      <c r="A13" s="262"/>
      <c r="B13" s="52" t="s">
        <v>298</v>
      </c>
      <c r="C13" s="163" t="s">
        <v>265</v>
      </c>
      <c r="D13" s="220" t="s">
        <v>60</v>
      </c>
      <c r="E13" s="269">
        <v>4</v>
      </c>
      <c r="F13" s="165" t="s">
        <v>287</v>
      </c>
      <c r="G13" s="165" t="s">
        <v>67</v>
      </c>
      <c r="H13" s="36">
        <v>13716000</v>
      </c>
      <c r="I13" s="36">
        <v>7313000</v>
      </c>
      <c r="J13" s="37">
        <v>1500000</v>
      </c>
      <c r="K13" s="36">
        <f>H13-I13-J13</f>
        <v>4903000</v>
      </c>
      <c r="L13" s="140">
        <f>SUM(J13,K13)</f>
        <v>6403000</v>
      </c>
    </row>
    <row r="14" spans="1:12" ht="13.5" customHeight="1">
      <c r="A14" s="262"/>
      <c r="B14" s="51" t="s">
        <v>271</v>
      </c>
      <c r="C14" s="163" t="s">
        <v>266</v>
      </c>
      <c r="D14" s="219" t="s">
        <v>58</v>
      </c>
      <c r="E14" s="269">
        <v>5</v>
      </c>
      <c r="F14" s="183" t="s">
        <v>287</v>
      </c>
      <c r="G14" s="165" t="s">
        <v>67</v>
      </c>
      <c r="H14" s="36">
        <f>'AIA Occimiano'!$I$41</f>
        <v>4000000</v>
      </c>
      <c r="I14" s="36">
        <f>'AIA Occimiano'!$I$39</f>
        <v>1600000</v>
      </c>
      <c r="J14" s="37">
        <f>'AIA Occimiano'!$I$19/6</f>
        <v>400000</v>
      </c>
      <c r="K14" s="36">
        <f>H14-I14-J14</f>
        <v>2000000</v>
      </c>
      <c r="L14" s="140">
        <f>SUM(J14,K14)</f>
        <v>2400000</v>
      </c>
    </row>
    <row r="15" spans="1:11" ht="13.5" customHeight="1">
      <c r="A15" s="262" t="s">
        <v>51</v>
      </c>
      <c r="B15" s="49" t="s">
        <v>272</v>
      </c>
      <c r="C15" s="48"/>
      <c r="D15" s="218"/>
      <c r="E15" s="269"/>
      <c r="F15" s="6"/>
      <c r="G15" s="6"/>
      <c r="H15" s="36"/>
      <c r="I15" s="36"/>
      <c r="J15" s="37"/>
      <c r="K15" s="36"/>
    </row>
    <row r="16" spans="1:11" ht="13.5" customHeight="1" thickBot="1">
      <c r="A16" s="263"/>
      <c r="B16" s="173" t="s">
        <v>0</v>
      </c>
      <c r="C16" s="172"/>
      <c r="D16" s="221"/>
      <c r="E16" s="174"/>
      <c r="F16" s="30"/>
      <c r="G16" s="54"/>
      <c r="H16" s="31"/>
      <c r="I16" s="31"/>
      <c r="J16" s="32"/>
      <c r="K16" s="31"/>
    </row>
    <row r="17" spans="1:11" ht="13.5" customHeight="1" thickBot="1">
      <c r="A17" s="258" t="s">
        <v>17</v>
      </c>
      <c r="B17" s="206" t="s">
        <v>33</v>
      </c>
      <c r="C17" s="204"/>
      <c r="D17" s="213"/>
      <c r="E17" s="204"/>
      <c r="F17" s="204"/>
      <c r="G17" s="205"/>
      <c r="H17" s="201">
        <f>+H18+H20</f>
        <v>32700000</v>
      </c>
      <c r="I17" s="20">
        <f>+I18+I20</f>
        <v>26200000</v>
      </c>
      <c r="J17" s="21">
        <f>+J18+J20</f>
        <v>500000</v>
      </c>
      <c r="K17" s="22">
        <f>+K18+K20</f>
        <v>6000000</v>
      </c>
    </row>
    <row r="18" spans="1:11" ht="13.5" customHeight="1" thickBot="1">
      <c r="A18" s="259" t="s">
        <v>18</v>
      </c>
      <c r="B18" s="209" t="s">
        <v>34</v>
      </c>
      <c r="C18" s="210"/>
      <c r="D18" s="222"/>
      <c r="E18" s="210"/>
      <c r="F18" s="210"/>
      <c r="G18" s="211"/>
      <c r="H18" s="192">
        <f>SUM(H19:H19)</f>
        <v>0</v>
      </c>
      <c r="I18" s="24">
        <f>SUM(I19:I19)</f>
        <v>0</v>
      </c>
      <c r="J18" s="24">
        <f>SUM(J19:J19)</f>
        <v>0</v>
      </c>
      <c r="K18" s="25">
        <f>SUM(K19:K19)</f>
        <v>0</v>
      </c>
    </row>
    <row r="19" spans="1:11" ht="13.5" customHeight="1" thickBot="1">
      <c r="A19" s="264" t="s">
        <v>19</v>
      </c>
      <c r="B19" s="190" t="s">
        <v>0</v>
      </c>
      <c r="C19" s="176"/>
      <c r="D19" s="246"/>
      <c r="E19" s="177"/>
      <c r="F19" s="178"/>
      <c r="G19" s="179"/>
      <c r="H19" s="42"/>
      <c r="I19" s="42"/>
      <c r="J19" s="43"/>
      <c r="K19" s="42"/>
    </row>
    <row r="20" spans="1:11" ht="13.5" customHeight="1" thickBot="1">
      <c r="A20" s="265" t="s">
        <v>20</v>
      </c>
      <c r="B20" s="193" t="s">
        <v>1</v>
      </c>
      <c r="C20" s="106"/>
      <c r="D20" s="106"/>
      <c r="E20" s="106"/>
      <c r="F20" s="106"/>
      <c r="G20" s="241"/>
      <c r="H20" s="192">
        <f>SUM(H21:H24)</f>
        <v>32700000</v>
      </c>
      <c r="I20" s="192">
        <f>SUM(I21:I24)</f>
        <v>26200000</v>
      </c>
      <c r="J20" s="192">
        <f>SUM(J21:J24)</f>
        <v>500000</v>
      </c>
      <c r="K20" s="192">
        <f>SUM(K21:K24)</f>
        <v>6000000</v>
      </c>
    </row>
    <row r="21" spans="1:11" ht="13.5" customHeight="1">
      <c r="A21" s="261" t="s">
        <v>21</v>
      </c>
      <c r="B21" s="168" t="s">
        <v>289</v>
      </c>
      <c r="C21" s="167" t="s">
        <v>56</v>
      </c>
      <c r="D21" s="223" t="s">
        <v>62</v>
      </c>
      <c r="E21" s="269">
        <v>6</v>
      </c>
      <c r="F21" s="170" t="s">
        <v>67</v>
      </c>
      <c r="G21" s="170" t="s">
        <v>67</v>
      </c>
      <c r="H21" s="27">
        <f>Freddo1!$I$16</f>
        <v>8000000</v>
      </c>
      <c r="I21" s="27">
        <f>$H$21</f>
        <v>8000000</v>
      </c>
      <c r="J21" s="28">
        <v>0</v>
      </c>
      <c r="K21" s="27"/>
    </row>
    <row r="22" spans="1:11" ht="13.5" customHeight="1">
      <c r="A22" s="262" t="s">
        <v>22</v>
      </c>
      <c r="B22" s="52" t="s">
        <v>290</v>
      </c>
      <c r="C22" s="166" t="s">
        <v>56</v>
      </c>
      <c r="D22" s="220" t="s">
        <v>63</v>
      </c>
      <c r="E22" s="269">
        <v>7</v>
      </c>
      <c r="F22" s="170" t="s">
        <v>67</v>
      </c>
      <c r="G22" s="165" t="s">
        <v>67</v>
      </c>
      <c r="H22" s="36">
        <f>Freddo7!$I$14</f>
        <v>2200000</v>
      </c>
      <c r="I22" s="36">
        <f>$H$22</f>
        <v>2200000</v>
      </c>
      <c r="J22" s="37">
        <v>0</v>
      </c>
      <c r="K22" s="36"/>
    </row>
    <row r="23" spans="1:11" ht="13.5" customHeight="1">
      <c r="A23" s="262" t="s">
        <v>133</v>
      </c>
      <c r="B23" s="173" t="s">
        <v>291</v>
      </c>
      <c r="C23" s="180" t="s">
        <v>56</v>
      </c>
      <c r="D23" s="221" t="s">
        <v>62</v>
      </c>
      <c r="E23" s="269">
        <v>8</v>
      </c>
      <c r="F23" s="170" t="s">
        <v>67</v>
      </c>
      <c r="G23" s="54" t="s">
        <v>67</v>
      </c>
      <c r="H23" s="31">
        <f>Freddo9!$I$32</f>
        <v>11500000</v>
      </c>
      <c r="I23" s="31">
        <f>Freddo9!$I$14+(Freddo9!I27/2)</f>
        <v>10750000</v>
      </c>
      <c r="J23" s="32">
        <v>0</v>
      </c>
      <c r="K23" s="31">
        <f>H23-I23</f>
        <v>750000</v>
      </c>
    </row>
    <row r="24" spans="1:11" ht="13.5" customHeight="1" thickBot="1">
      <c r="A24" s="262" t="s">
        <v>135</v>
      </c>
      <c r="B24" s="173" t="s">
        <v>292</v>
      </c>
      <c r="C24" s="180" t="s">
        <v>56</v>
      </c>
      <c r="D24" s="221" t="s">
        <v>61</v>
      </c>
      <c r="E24" s="269">
        <v>9</v>
      </c>
      <c r="F24" s="183" t="s">
        <v>287</v>
      </c>
      <c r="G24" s="54" t="s">
        <v>67</v>
      </c>
      <c r="H24" s="31">
        <f>Freddo2!$I$49</f>
        <v>11000000</v>
      </c>
      <c r="I24" s="31">
        <f>(Freddo2!$I$16+Freddo2!I44)/2</f>
        <v>5250000</v>
      </c>
      <c r="J24" s="32">
        <f>Freddo2!$I$30</f>
        <v>500000</v>
      </c>
      <c r="K24" s="31">
        <f>H24-I24-J24</f>
        <v>5250000</v>
      </c>
    </row>
    <row r="25" spans="1:11" ht="13.5" customHeight="1" thickBot="1">
      <c r="A25" s="258" t="s">
        <v>23</v>
      </c>
      <c r="B25" s="212" t="s">
        <v>2</v>
      </c>
      <c r="C25" s="207"/>
      <c r="D25" s="224"/>
      <c r="E25" s="207"/>
      <c r="F25" s="207"/>
      <c r="G25" s="208"/>
      <c r="H25" s="201">
        <f>+H26+H28</f>
        <v>1395000</v>
      </c>
      <c r="I25" s="20">
        <f>+I26+I28</f>
        <v>597500</v>
      </c>
      <c r="J25" s="20">
        <f>+J26+J28</f>
        <v>20000</v>
      </c>
      <c r="K25" s="22">
        <f>+K26+K28</f>
        <v>777500</v>
      </c>
    </row>
    <row r="26" spans="1:11" ht="13.5" customHeight="1" thickBot="1">
      <c r="A26" s="259" t="s">
        <v>24</v>
      </c>
      <c r="B26" s="193" t="s">
        <v>3</v>
      </c>
      <c r="C26" s="106"/>
      <c r="D26" s="216"/>
      <c r="E26" s="106"/>
      <c r="F26" s="106"/>
      <c r="G26" s="194"/>
      <c r="H26" s="192">
        <f>SUM(H27:H27)</f>
        <v>200000</v>
      </c>
      <c r="I26" s="24">
        <f>SUM(I27:I27)</f>
        <v>0</v>
      </c>
      <c r="J26" s="24">
        <f>SUM(J27:J27)</f>
        <v>20000</v>
      </c>
      <c r="K26" s="25">
        <f>SUM(K27:K27)</f>
        <v>180000</v>
      </c>
    </row>
    <row r="27" spans="1:11" ht="13.5" customHeight="1" thickBot="1">
      <c r="A27" s="264" t="s">
        <v>25</v>
      </c>
      <c r="B27" s="182" t="s">
        <v>293</v>
      </c>
      <c r="C27" s="92" t="s">
        <v>57</v>
      </c>
      <c r="D27" s="215" t="s">
        <v>64</v>
      </c>
      <c r="E27" s="269">
        <v>10</v>
      </c>
      <c r="F27" s="183" t="s">
        <v>287</v>
      </c>
      <c r="G27" s="183" t="s">
        <v>67</v>
      </c>
      <c r="H27" s="42">
        <f>Freddo10!$I$38-Freddo10!I33</f>
        <v>200000</v>
      </c>
      <c r="I27" s="42"/>
      <c r="J27" s="43">
        <f>H27*10%</f>
        <v>20000</v>
      </c>
      <c r="K27" s="42">
        <f>H27-I27-J27</f>
        <v>180000</v>
      </c>
    </row>
    <row r="28" spans="1:11" ht="13.5" customHeight="1" thickBot="1">
      <c r="A28" s="259" t="s">
        <v>26</v>
      </c>
      <c r="B28" s="193" t="s">
        <v>4</v>
      </c>
      <c r="C28" s="106"/>
      <c r="D28" s="216"/>
      <c r="E28" s="216"/>
      <c r="F28" s="106"/>
      <c r="G28" s="194"/>
      <c r="H28" s="192">
        <f>SUM(H29:H33)</f>
        <v>1195000</v>
      </c>
      <c r="I28" s="24">
        <f>SUM(I29:I33)</f>
        <v>597500</v>
      </c>
      <c r="J28" s="24">
        <f>SUM(J29:J33)</f>
        <v>0</v>
      </c>
      <c r="K28" s="25">
        <f>SUM(K29:K33)</f>
        <v>597500</v>
      </c>
    </row>
    <row r="29" spans="1:11" ht="13.5" customHeight="1">
      <c r="A29" s="261" t="s">
        <v>27</v>
      </c>
      <c r="B29" s="168" t="s">
        <v>294</v>
      </c>
      <c r="C29" s="167" t="s">
        <v>57</v>
      </c>
      <c r="D29" s="223" t="s">
        <v>65</v>
      </c>
      <c r="E29" s="269">
        <v>11</v>
      </c>
      <c r="F29" s="170" t="s">
        <v>67</v>
      </c>
      <c r="G29" s="170" t="s">
        <v>67</v>
      </c>
      <c r="H29" s="27">
        <f>Freddo3!$I$20</f>
        <v>140000</v>
      </c>
      <c r="I29" s="27">
        <f>H29/2</f>
        <v>70000</v>
      </c>
      <c r="J29" s="28"/>
      <c r="K29" s="27">
        <f>H29-I29</f>
        <v>70000</v>
      </c>
    </row>
    <row r="30" spans="1:11" ht="13.5" customHeight="1">
      <c r="A30" s="262" t="s">
        <v>28</v>
      </c>
      <c r="B30" s="51" t="s">
        <v>295</v>
      </c>
      <c r="C30" s="166" t="s">
        <v>57</v>
      </c>
      <c r="D30" s="219" t="s">
        <v>65</v>
      </c>
      <c r="E30" s="269">
        <v>12</v>
      </c>
      <c r="F30" s="170" t="s">
        <v>67</v>
      </c>
      <c r="G30" s="165" t="s">
        <v>67</v>
      </c>
      <c r="H30" s="36">
        <f>Freddo4!$I$16</f>
        <v>100000</v>
      </c>
      <c r="I30" s="36">
        <f>H30/2</f>
        <v>50000</v>
      </c>
      <c r="J30" s="37"/>
      <c r="K30" s="36">
        <f>H30-I30</f>
        <v>50000</v>
      </c>
    </row>
    <row r="31" spans="1:11" ht="13.5" customHeight="1">
      <c r="A31" s="262" t="s">
        <v>52</v>
      </c>
      <c r="B31" s="51" t="s">
        <v>296</v>
      </c>
      <c r="C31" s="166" t="s">
        <v>57</v>
      </c>
      <c r="D31" s="219" t="s">
        <v>66</v>
      </c>
      <c r="E31" s="269">
        <v>13</v>
      </c>
      <c r="F31" s="170" t="s">
        <v>67</v>
      </c>
      <c r="G31" s="165" t="s">
        <v>67</v>
      </c>
      <c r="H31" s="36">
        <f>Freddo5!$I$17</f>
        <v>500000</v>
      </c>
      <c r="I31" s="36">
        <f>H31/2</f>
        <v>250000</v>
      </c>
      <c r="J31" s="37"/>
      <c r="K31" s="36">
        <f>H31-I31</f>
        <v>250000</v>
      </c>
    </row>
    <row r="32" spans="1:11" ht="13.5" customHeight="1">
      <c r="A32" s="262" t="s">
        <v>53</v>
      </c>
      <c r="B32" s="52" t="s">
        <v>297</v>
      </c>
      <c r="C32" s="166" t="s">
        <v>57</v>
      </c>
      <c r="D32" s="220" t="s">
        <v>66</v>
      </c>
      <c r="E32" s="269">
        <v>14</v>
      </c>
      <c r="F32" s="170" t="s">
        <v>67</v>
      </c>
      <c r="G32" s="165" t="s">
        <v>67</v>
      </c>
      <c r="H32" s="36">
        <f>Freddo8!$I$16</f>
        <v>155000</v>
      </c>
      <c r="I32" s="36">
        <f>H32/2</f>
        <v>77500</v>
      </c>
      <c r="J32" s="37"/>
      <c r="K32" s="36">
        <f>H32-I32</f>
        <v>77500</v>
      </c>
    </row>
    <row r="33" spans="1:11" ht="13.5" customHeight="1">
      <c r="A33" s="262" t="s">
        <v>54</v>
      </c>
      <c r="B33" s="52" t="s">
        <v>293</v>
      </c>
      <c r="C33" s="166" t="s">
        <v>57</v>
      </c>
      <c r="D33" s="219" t="s">
        <v>64</v>
      </c>
      <c r="E33" s="270">
        <v>10</v>
      </c>
      <c r="F33" s="165" t="s">
        <v>287</v>
      </c>
      <c r="G33" s="165" t="s">
        <v>67</v>
      </c>
      <c r="H33" s="36">
        <f>Freddo10!$I$38-Freddo10!I16</f>
        <v>300000</v>
      </c>
      <c r="I33" s="36">
        <f>H33/2</f>
        <v>150000</v>
      </c>
      <c r="J33" s="37"/>
      <c r="K33" s="36">
        <f>H33-I33</f>
        <v>150000</v>
      </c>
    </row>
    <row r="34" spans="1:12" s="12" customFormat="1" ht="13.5" customHeight="1">
      <c r="A34" s="266"/>
      <c r="B34" s="9" t="s">
        <v>9</v>
      </c>
      <c r="C34" s="9"/>
      <c r="D34" s="225"/>
      <c r="E34" s="271"/>
      <c r="F34" s="10"/>
      <c r="G34" s="10"/>
      <c r="H34" s="11">
        <f>+H4+H17+H25</f>
        <v>132540859</v>
      </c>
      <c r="I34" s="11">
        <f>+I4+I17+I25</f>
        <v>75751033</v>
      </c>
      <c r="J34" s="11">
        <f>+J4+J17+J25</f>
        <v>13964018.559999999</v>
      </c>
      <c r="K34" s="11">
        <f>+K4+K17+K25</f>
        <v>42825807.44</v>
      </c>
      <c r="L34" s="267">
        <f>SUM(J34,K34)</f>
        <v>56789826</v>
      </c>
    </row>
    <row r="35" spans="1:11" s="12" customFormat="1" ht="12.75">
      <c r="A35" s="8"/>
      <c r="B35" s="9"/>
      <c r="C35" s="9"/>
      <c r="D35" s="225"/>
      <c r="E35" s="10"/>
      <c r="F35" s="10"/>
      <c r="G35" s="10"/>
      <c r="H35" s="11"/>
      <c r="I35" s="11"/>
      <c r="J35" s="13"/>
      <c r="K35" s="14"/>
    </row>
    <row r="36" ht="13.5" thickBot="1">
      <c r="K36" s="5"/>
    </row>
    <row r="37" spans="1:11" ht="13.5" customHeight="1" thickBot="1">
      <c r="A37" s="38" t="s">
        <v>35</v>
      </c>
      <c r="B37" s="39"/>
      <c r="C37" s="39"/>
      <c r="D37" s="227"/>
      <c r="E37" s="39"/>
      <c r="F37" s="39"/>
      <c r="G37" s="39"/>
      <c r="H37" s="7">
        <f>+H34</f>
        <v>132540859</v>
      </c>
      <c r="I37" s="18"/>
      <c r="K37" s="16"/>
    </row>
    <row r="38" ht="3" customHeight="1" thickBot="1">
      <c r="K38" s="5"/>
    </row>
    <row r="39" spans="1:11" ht="13.5" customHeight="1" thickBot="1">
      <c r="A39" s="38" t="s">
        <v>8</v>
      </c>
      <c r="B39" s="39"/>
      <c r="C39" s="39"/>
      <c r="D39" s="227"/>
      <c r="E39" s="39"/>
      <c r="F39" s="39"/>
      <c r="G39" s="39"/>
      <c r="H39" s="7">
        <f>+I34</f>
        <v>75751033</v>
      </c>
      <c r="I39" s="18">
        <f>+H39/$H$37</f>
        <v>0.5715296669384042</v>
      </c>
      <c r="K39" s="17"/>
    </row>
    <row r="40" ht="3" customHeight="1" thickBot="1">
      <c r="K40" s="5"/>
    </row>
    <row r="41" spans="1:11" ht="13.5" customHeight="1" thickBot="1">
      <c r="A41" s="38" t="s">
        <v>10</v>
      </c>
      <c r="B41" s="39"/>
      <c r="C41" s="39"/>
      <c r="D41" s="227"/>
      <c r="E41" s="39"/>
      <c r="F41" s="39"/>
      <c r="G41" s="39"/>
      <c r="H41" s="7">
        <f>+J34</f>
        <v>13964018.559999999</v>
      </c>
      <c r="I41" s="18">
        <f>+H41/$H$37</f>
        <v>0.10535633060896338</v>
      </c>
      <c r="K41" s="16"/>
    </row>
    <row r="42" ht="3" customHeight="1" thickBot="1">
      <c r="K42" s="5"/>
    </row>
    <row r="43" spans="1:9" ht="13.5" customHeight="1" thickBot="1">
      <c r="A43" s="38" t="s">
        <v>36</v>
      </c>
      <c r="B43" s="39"/>
      <c r="C43" s="39"/>
      <c r="D43" s="227"/>
      <c r="E43" s="39"/>
      <c r="F43" s="39"/>
      <c r="G43" s="39"/>
      <c r="H43" s="7">
        <f>+K34</f>
        <v>42825807.44</v>
      </c>
      <c r="I43" s="18">
        <f>+H43/$H$37</f>
        <v>0.32311400245263233</v>
      </c>
    </row>
    <row r="44" spans="1:11" s="4" customFormat="1" ht="12.75">
      <c r="A44" s="15"/>
      <c r="B44" s="15"/>
      <c r="C44" s="15"/>
      <c r="D44" s="228"/>
      <c r="E44" s="15"/>
      <c r="F44" s="15"/>
      <c r="G44" s="15"/>
      <c r="H44" s="15"/>
      <c r="I44" s="40"/>
      <c r="J44"/>
      <c r="K44" s="15"/>
    </row>
    <row r="45" spans="1:15" s="4" customFormat="1" ht="15" customHeight="1">
      <c r="A45" s="41">
        <v>1</v>
      </c>
      <c r="B45" s="288" t="s">
        <v>48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</row>
    <row r="46" spans="1:15" s="4" customFormat="1" ht="15" customHeight="1">
      <c r="A46" s="41"/>
      <c r="B46" s="288" t="s">
        <v>49</v>
      </c>
      <c r="C46" s="288"/>
      <c r="D46" s="288"/>
      <c r="E46" s="288"/>
      <c r="F46" s="288"/>
      <c r="G46" s="288"/>
      <c r="H46" s="288"/>
      <c r="I46" s="288"/>
      <c r="J46" s="288"/>
      <c r="K46" s="288"/>
      <c r="L46" s="46"/>
      <c r="M46" s="46"/>
      <c r="N46" s="46"/>
      <c r="O46" s="46"/>
    </row>
    <row r="47" spans="1:13" ht="14.25">
      <c r="A47" s="41">
        <v>2</v>
      </c>
      <c r="B47" s="287" t="s">
        <v>40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</row>
    <row r="48" spans="1:13" ht="14.25">
      <c r="A48" s="41">
        <v>3</v>
      </c>
      <c r="B48" s="287" t="s">
        <v>5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</row>
    <row r="49" spans="1:13" ht="14.25">
      <c r="A49" s="41">
        <v>4</v>
      </c>
      <c r="B49" s="45" t="s">
        <v>37</v>
      </c>
      <c r="C49" s="45"/>
      <c r="D49" s="229"/>
      <c r="E49" s="45"/>
      <c r="F49" s="45"/>
      <c r="G49" s="45"/>
      <c r="H49" s="45"/>
      <c r="I49" s="45"/>
      <c r="J49" s="45"/>
      <c r="K49" s="45"/>
      <c r="L49" s="44"/>
      <c r="M49" s="44"/>
    </row>
    <row r="50" spans="1:13" ht="14.25">
      <c r="A50" s="41">
        <v>5</v>
      </c>
      <c r="B50" s="45" t="s">
        <v>6</v>
      </c>
      <c r="C50" s="45"/>
      <c r="D50" s="229"/>
      <c r="E50" s="45"/>
      <c r="F50" s="45"/>
      <c r="G50" s="45"/>
      <c r="H50" s="45"/>
      <c r="I50" s="45"/>
      <c r="J50" s="45"/>
      <c r="K50" s="45"/>
      <c r="L50" s="44"/>
      <c r="M50" s="44"/>
    </row>
    <row r="51" spans="1:13" ht="14.25">
      <c r="A51" s="41">
        <v>6</v>
      </c>
      <c r="B51" s="45" t="s">
        <v>38</v>
      </c>
      <c r="C51" s="45"/>
      <c r="D51" s="229"/>
      <c r="E51" s="45"/>
      <c r="F51" s="45"/>
      <c r="G51" s="45"/>
      <c r="H51" s="45"/>
      <c r="I51" s="45"/>
      <c r="J51" s="45"/>
      <c r="K51" s="45"/>
      <c r="L51" s="44"/>
      <c r="M51" s="44"/>
    </row>
    <row r="52" spans="1:13" ht="14.25">
      <c r="A52" s="2">
        <v>7</v>
      </c>
      <c r="B52" s="45" t="s">
        <v>39</v>
      </c>
      <c r="C52" s="45"/>
      <c r="D52" s="229"/>
      <c r="E52" s="45"/>
      <c r="F52" s="45"/>
      <c r="G52" s="45"/>
      <c r="H52" s="45"/>
      <c r="I52" s="45"/>
      <c r="J52" s="45"/>
      <c r="K52" s="45"/>
      <c r="L52" s="44"/>
      <c r="M52" s="44"/>
    </row>
    <row r="53" ht="14.25">
      <c r="A53" s="2"/>
    </row>
  </sheetData>
  <mergeCells count="13">
    <mergeCell ref="B47:M47"/>
    <mergeCell ref="B48:M48"/>
    <mergeCell ref="B45:O45"/>
    <mergeCell ref="B46:K46"/>
    <mergeCell ref="I1:I3"/>
    <mergeCell ref="D1:D3"/>
    <mergeCell ref="K1:K3"/>
    <mergeCell ref="C1:C3"/>
    <mergeCell ref="E1:E3"/>
    <mergeCell ref="F1:F3"/>
    <mergeCell ref="G1:G3"/>
    <mergeCell ref="H1:H3"/>
    <mergeCell ref="J1:J3"/>
  </mergeCells>
  <printOptions horizontalCentered="1" verticalCentered="1"/>
  <pageMargins left="0.7874015748031497" right="0.7874015748031497" top="0.984251968503937" bottom="0.984251968503937" header="0.5118110236220472" footer="0.7874015748031497"/>
  <pageSetup fitToHeight="1" fitToWidth="1" horizontalDpi="600" verticalDpi="600" orientation="landscape" paperSize="8" scale="78" r:id="rId1"/>
  <headerFooter alignWithMargins="0">
    <oddHeader>&amp;LRegione Piemonte&amp;CQuadro finanziario del Programma Operativo
"Programma Territoriale Integrato dell'Area Casalese: freddo, logistica, energia per uno sviluppo competitivo" presentato da Comune di Casale Monferrato&amp;RBando PTI per gli anni 2006-2007</oddHeader>
    <oddFooter>&amp;L......................., lì .../.../...
Firma del legale rappresentante 
.......................................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zoomScale="115" zoomScaleNormal="115" workbookViewId="0" topLeftCell="A7">
      <selection activeCell="H26" sqref="H26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0.8515625" style="55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224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214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9" ht="12">
      <c r="A4" s="305" t="s">
        <v>91</v>
      </c>
      <c r="B4" s="305"/>
      <c r="C4" s="305"/>
      <c r="D4" s="305"/>
      <c r="E4" s="305"/>
      <c r="F4" s="305"/>
      <c r="G4" s="305"/>
      <c r="H4" s="305"/>
      <c r="I4" s="305"/>
    </row>
    <row r="5" spans="1:9" ht="12.75" thickBot="1">
      <c r="A5" s="306"/>
      <c r="B5" s="306"/>
      <c r="C5" s="306"/>
      <c r="D5" s="306"/>
      <c r="E5" s="306"/>
      <c r="F5" s="306"/>
      <c r="G5" s="306"/>
      <c r="H5" s="306"/>
      <c r="I5" s="306"/>
    </row>
    <row r="6" spans="1:9" ht="12.75" thickBot="1">
      <c r="A6" s="300" t="s">
        <v>225</v>
      </c>
      <c r="B6" s="301"/>
      <c r="C6" s="301"/>
      <c r="D6" s="301"/>
      <c r="E6" s="301"/>
      <c r="F6" s="301"/>
      <c r="G6" s="301"/>
      <c r="H6" s="301"/>
      <c r="I6" s="302"/>
    </row>
    <row r="7" spans="2:9" ht="12">
      <c r="B7" s="59"/>
      <c r="H7" s="60"/>
      <c r="I7" s="61"/>
    </row>
    <row r="8" spans="2:9" ht="12">
      <c r="B8" s="57" t="s">
        <v>71</v>
      </c>
      <c r="I8" s="62" t="s">
        <v>92</v>
      </c>
    </row>
    <row r="10" spans="1:9" ht="12">
      <c r="A10" s="63" t="s">
        <v>73</v>
      </c>
      <c r="B10" s="57" t="s">
        <v>74</v>
      </c>
      <c r="C10" s="57"/>
      <c r="D10" s="57"/>
      <c r="I10" s="64">
        <f>SUM(I11:I11)</f>
        <v>2000000</v>
      </c>
    </row>
    <row r="11" spans="1:9" ht="12">
      <c r="A11" s="65" t="s">
        <v>75</v>
      </c>
      <c r="B11" s="44" t="s">
        <v>226</v>
      </c>
      <c r="C11" s="44"/>
      <c r="D11" s="44"/>
      <c r="E11" s="44"/>
      <c r="F11" s="44"/>
      <c r="G11" s="44"/>
      <c r="H11" s="44"/>
      <c r="I11" s="74">
        <v>2000000</v>
      </c>
    </row>
    <row r="12" spans="1:9" ht="12">
      <c r="A12" s="65" t="s">
        <v>77</v>
      </c>
      <c r="B12" s="44" t="s">
        <v>227</v>
      </c>
      <c r="C12" s="44"/>
      <c r="D12" s="44"/>
      <c r="E12" s="44"/>
      <c r="F12" s="44"/>
      <c r="G12" s="44"/>
      <c r="H12" s="44"/>
      <c r="I12" s="74">
        <v>8000000</v>
      </c>
    </row>
    <row r="13" spans="8:9" ht="12.75" thickBot="1">
      <c r="H13" s="60"/>
      <c r="I13" s="68"/>
    </row>
    <row r="14" spans="2:9" ht="12.75" thickBot="1">
      <c r="B14" s="59" t="s">
        <v>87</v>
      </c>
      <c r="H14" s="60"/>
      <c r="I14" s="69">
        <f>SUM(I11:I13)</f>
        <v>10000000</v>
      </c>
    </row>
    <row r="16" spans="1:2" ht="12">
      <c r="A16" s="57" t="s">
        <v>146</v>
      </c>
      <c r="B16" s="58"/>
    </row>
    <row r="17" spans="1:9" ht="12">
      <c r="A17" s="305" t="s">
        <v>153</v>
      </c>
      <c r="B17" s="305"/>
      <c r="C17" s="305"/>
      <c r="D17" s="305"/>
      <c r="E17" s="305"/>
      <c r="F17" s="305"/>
      <c r="G17" s="305"/>
      <c r="H17" s="305"/>
      <c r="I17" s="305"/>
    </row>
    <row r="18" spans="1:9" ht="12.75" thickBot="1">
      <c r="A18" s="306"/>
      <c r="B18" s="306"/>
      <c r="C18" s="306"/>
      <c r="D18" s="306"/>
      <c r="E18" s="306"/>
      <c r="F18" s="306"/>
      <c r="G18" s="306"/>
      <c r="H18" s="306"/>
      <c r="I18" s="306"/>
    </row>
    <row r="19" spans="1:9" ht="12.75" thickBot="1">
      <c r="A19" s="300" t="s">
        <v>225</v>
      </c>
      <c r="B19" s="301"/>
      <c r="C19" s="301"/>
      <c r="D19" s="301"/>
      <c r="E19" s="301"/>
      <c r="F19" s="301"/>
      <c r="G19" s="301"/>
      <c r="H19" s="301"/>
      <c r="I19" s="302"/>
    </row>
    <row r="21" spans="1:9" ht="12.75">
      <c r="A21"/>
      <c r="B21" s="95" t="s">
        <v>71</v>
      </c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 s="96" t="s">
        <v>73</v>
      </c>
      <c r="B23" s="95" t="s">
        <v>148</v>
      </c>
      <c r="C23" s="95"/>
      <c r="D23" s="96"/>
      <c r="E23"/>
      <c r="F23"/>
      <c r="G23"/>
      <c r="H23"/>
      <c r="I23" s="97">
        <f>SUM(I26)</f>
        <v>1500000</v>
      </c>
    </row>
    <row r="24" spans="1:9" ht="12.75">
      <c r="A24" s="96"/>
      <c r="B24" s="95"/>
      <c r="C24" s="95"/>
      <c r="D24" s="96"/>
      <c r="E24"/>
      <c r="F24"/>
      <c r="G24"/>
      <c r="H24"/>
      <c r="I24" s="98"/>
    </row>
    <row r="25" spans="1:9" ht="12.75">
      <c r="A25" s="96" t="s">
        <v>79</v>
      </c>
      <c r="B25" s="95" t="s">
        <v>149</v>
      </c>
      <c r="C25" s="95"/>
      <c r="D25" s="96"/>
      <c r="E25"/>
      <c r="F25"/>
      <c r="G25"/>
      <c r="H25"/>
      <c r="I25" s="98"/>
    </row>
    <row r="26" spans="1:9" ht="13.5" thickBot="1">
      <c r="A26" s="99" t="s">
        <v>81</v>
      </c>
      <c r="B26" s="44" t="s">
        <v>228</v>
      </c>
      <c r="C26" s="95"/>
      <c r="D26" s="96"/>
      <c r="E26"/>
      <c r="F26"/>
      <c r="G26"/>
      <c r="H26"/>
      <c r="I26" s="97">
        <v>1500000</v>
      </c>
    </row>
    <row r="27" spans="1:9" ht="13.5" thickBot="1">
      <c r="A27"/>
      <c r="B27" s="102" t="s">
        <v>87</v>
      </c>
      <c r="C27"/>
      <c r="D27"/>
      <c r="E27"/>
      <c r="F27"/>
      <c r="G27"/>
      <c r="H27" s="103"/>
      <c r="I27" s="104">
        <f>SUM(I26:I26)</f>
        <v>1500000</v>
      </c>
    </row>
    <row r="29" spans="1:9" s="93" customFormat="1" ht="11.25">
      <c r="A29" s="72" t="s">
        <v>126</v>
      </c>
      <c r="B29" s="17"/>
      <c r="C29" s="17"/>
      <c r="D29" s="17"/>
      <c r="E29" s="17"/>
      <c r="F29" s="17"/>
      <c r="G29" s="80"/>
      <c r="H29" s="17"/>
      <c r="I29" s="81"/>
    </row>
    <row r="30" spans="1:9" s="93" customFormat="1" ht="11.25">
      <c r="A30" s="72" t="s">
        <v>89</v>
      </c>
      <c r="B30" s="17"/>
      <c r="C30" s="17"/>
      <c r="D30" s="17"/>
      <c r="E30" s="17"/>
      <c r="F30" s="17"/>
      <c r="G30" s="80"/>
      <c r="H30" s="17"/>
      <c r="I30" s="81"/>
    </row>
    <row r="31" ht="12.75" thickBot="1"/>
    <row r="32" spans="1:9" ht="12.75" thickBot="1">
      <c r="A32" s="76" t="s">
        <v>155</v>
      </c>
      <c r="B32" s="77"/>
      <c r="C32" s="77"/>
      <c r="D32" s="77"/>
      <c r="E32" s="77"/>
      <c r="F32" s="77"/>
      <c r="G32" s="78"/>
      <c r="I32" s="79">
        <f>SUM(I14,I27)</f>
        <v>11500000</v>
      </c>
    </row>
  </sheetData>
  <mergeCells count="8">
    <mergeCell ref="A1:I1"/>
    <mergeCell ref="A2:I2"/>
    <mergeCell ref="A17:I17"/>
    <mergeCell ref="A18:I18"/>
    <mergeCell ref="A19:I19"/>
    <mergeCell ref="A4:I4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38"/>
  <sheetViews>
    <sheetView zoomScale="115" zoomScaleNormal="115" workbookViewId="0" topLeftCell="A17">
      <selection activeCell="I38" sqref="I38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0.8515625" style="55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229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230</v>
      </c>
      <c r="B2" s="313"/>
      <c r="C2" s="313"/>
      <c r="D2" s="313"/>
      <c r="E2" s="313"/>
      <c r="F2" s="313"/>
      <c r="G2" s="313"/>
      <c r="H2" s="313"/>
      <c r="I2" s="313"/>
    </row>
    <row r="3" spans="1:2" ht="12">
      <c r="A3" s="57"/>
      <c r="B3" s="58"/>
    </row>
    <row r="4" spans="1:2" ht="12">
      <c r="A4" s="57" t="s">
        <v>146</v>
      </c>
      <c r="B4" s="58"/>
    </row>
    <row r="5" spans="1:9" ht="12">
      <c r="A5" s="305" t="s">
        <v>147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2.75" thickBot="1">
      <c r="A7" s="300" t="s">
        <v>231</v>
      </c>
      <c r="B7" s="301"/>
      <c r="C7" s="301"/>
      <c r="D7" s="301"/>
      <c r="E7" s="301"/>
      <c r="F7" s="301"/>
      <c r="G7" s="301"/>
      <c r="H7" s="301"/>
      <c r="I7" s="302"/>
    </row>
    <row r="9" spans="1:9" ht="12.75">
      <c r="A9"/>
      <c r="B9" s="95" t="s">
        <v>71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 s="96" t="s">
        <v>73</v>
      </c>
      <c r="B11" s="95" t="s">
        <v>148</v>
      </c>
      <c r="C11" s="95"/>
      <c r="D11" s="96"/>
      <c r="E11"/>
      <c r="F11"/>
      <c r="G11"/>
      <c r="H11"/>
      <c r="I11" s="97">
        <f>SUM(I14:I15)</f>
        <v>200000</v>
      </c>
    </row>
    <row r="12" spans="1:9" ht="12.75">
      <c r="A12" s="96"/>
      <c r="B12" s="95"/>
      <c r="C12" s="95"/>
      <c r="D12" s="96"/>
      <c r="E12"/>
      <c r="F12"/>
      <c r="G12"/>
      <c r="H12"/>
      <c r="I12" s="98"/>
    </row>
    <row r="13" spans="1:9" ht="12.75">
      <c r="A13" s="96" t="s">
        <v>79</v>
      </c>
      <c r="B13" s="95" t="s">
        <v>149</v>
      </c>
      <c r="C13" s="95"/>
      <c r="D13" s="96"/>
      <c r="E13"/>
      <c r="F13"/>
      <c r="G13"/>
      <c r="H13"/>
      <c r="I13" s="98"/>
    </row>
    <row r="14" spans="1:9" ht="12.75">
      <c r="A14" s="99" t="s">
        <v>81</v>
      </c>
      <c r="B14" s="44" t="s">
        <v>232</v>
      </c>
      <c r="C14" s="95"/>
      <c r="D14" s="96"/>
      <c r="E14"/>
      <c r="F14"/>
      <c r="G14"/>
      <c r="H14"/>
      <c r="I14" s="97">
        <v>200000</v>
      </c>
    </row>
    <row r="15" spans="1:9" ht="13.5" thickBot="1">
      <c r="A15" s="101"/>
      <c r="B15" s="44"/>
      <c r="C15" s="4"/>
      <c r="D15" s="4"/>
      <c r="E15" s="4"/>
      <c r="F15" s="4"/>
      <c r="G15" s="4"/>
      <c r="H15" s="4"/>
      <c r="I15" s="98"/>
    </row>
    <row r="16" spans="1:9" ht="13.5" thickBot="1">
      <c r="A16"/>
      <c r="B16" s="102" t="s">
        <v>87</v>
      </c>
      <c r="C16"/>
      <c r="D16"/>
      <c r="E16"/>
      <c r="F16"/>
      <c r="G16"/>
      <c r="H16" s="103"/>
      <c r="I16" s="104">
        <f>SUM(I14:I15)</f>
        <v>200000</v>
      </c>
    </row>
    <row r="18" spans="1:9" ht="12">
      <c r="A18" s="72" t="s">
        <v>233</v>
      </c>
      <c r="B18" s="17"/>
      <c r="C18" s="17"/>
      <c r="D18" s="17"/>
      <c r="E18" s="17"/>
      <c r="F18" s="17"/>
      <c r="G18" s="80"/>
      <c r="H18" s="17"/>
      <c r="I18" s="81"/>
    </row>
    <row r="19" spans="1:9" ht="12">
      <c r="A19" s="72" t="s">
        <v>89</v>
      </c>
      <c r="B19" s="17"/>
      <c r="C19" s="17"/>
      <c r="D19" s="17"/>
      <c r="E19" s="17"/>
      <c r="F19" s="17"/>
      <c r="G19" s="80"/>
      <c r="H19" s="17"/>
      <c r="I19" s="81"/>
    </row>
    <row r="21" spans="1:2" ht="12">
      <c r="A21" s="57" t="s">
        <v>146</v>
      </c>
      <c r="B21" s="58"/>
    </row>
    <row r="22" spans="1:9" ht="12">
      <c r="A22" s="305" t="s">
        <v>153</v>
      </c>
      <c r="B22" s="305"/>
      <c r="C22" s="305"/>
      <c r="D22" s="305"/>
      <c r="E22" s="305"/>
      <c r="F22" s="305"/>
      <c r="G22" s="305"/>
      <c r="H22" s="305"/>
      <c r="I22" s="305"/>
    </row>
    <row r="23" spans="1:9" ht="12.75" thickBot="1">
      <c r="A23" s="306"/>
      <c r="B23" s="306"/>
      <c r="C23" s="306"/>
      <c r="D23" s="306"/>
      <c r="E23" s="306"/>
      <c r="F23" s="306"/>
      <c r="G23" s="306"/>
      <c r="H23" s="306"/>
      <c r="I23" s="306"/>
    </row>
    <row r="24" spans="1:9" ht="12.75" thickBot="1">
      <c r="A24" s="300" t="s">
        <v>231</v>
      </c>
      <c r="B24" s="301"/>
      <c r="C24" s="301"/>
      <c r="D24" s="301"/>
      <c r="E24" s="301"/>
      <c r="F24" s="301"/>
      <c r="G24" s="301"/>
      <c r="H24" s="301"/>
      <c r="I24" s="302"/>
    </row>
    <row r="26" spans="1:9" ht="12.75">
      <c r="A26"/>
      <c r="B26" s="95" t="s">
        <v>71</v>
      </c>
      <c r="C26"/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s="93" customFormat="1" ht="12.75">
      <c r="A28" s="96" t="s">
        <v>73</v>
      </c>
      <c r="B28" s="95" t="s">
        <v>148</v>
      </c>
      <c r="C28" s="95"/>
      <c r="D28" s="96"/>
      <c r="E28"/>
      <c r="F28"/>
      <c r="G28"/>
      <c r="H28"/>
      <c r="I28" s="97">
        <f>SUM(I31:I32)</f>
        <v>300000</v>
      </c>
    </row>
    <row r="29" spans="1:9" s="93" customFormat="1" ht="12.75">
      <c r="A29" s="96"/>
      <c r="B29" s="95"/>
      <c r="C29" s="95"/>
      <c r="D29" s="96"/>
      <c r="E29"/>
      <c r="F29"/>
      <c r="G29"/>
      <c r="H29"/>
      <c r="I29" s="98"/>
    </row>
    <row r="30" spans="1:9" ht="12.75">
      <c r="A30" s="96" t="s">
        <v>79</v>
      </c>
      <c r="B30" s="95" t="s">
        <v>149</v>
      </c>
      <c r="C30" s="95"/>
      <c r="D30" s="96"/>
      <c r="E30"/>
      <c r="F30"/>
      <c r="G30"/>
      <c r="H30"/>
      <c r="I30" s="98"/>
    </row>
    <row r="31" spans="1:9" ht="12.75">
      <c r="A31" s="99" t="s">
        <v>81</v>
      </c>
      <c r="B31" s="44" t="s">
        <v>232</v>
      </c>
      <c r="C31" s="95"/>
      <c r="D31" s="96"/>
      <c r="E31"/>
      <c r="F31"/>
      <c r="G31"/>
      <c r="H31"/>
      <c r="I31" s="97">
        <v>300000</v>
      </c>
    </row>
    <row r="32" spans="1:9" ht="13.5" thickBot="1">
      <c r="A32" s="100" t="s">
        <v>83</v>
      </c>
      <c r="B32" s="44"/>
      <c r="C32"/>
      <c r="D32"/>
      <c r="E32"/>
      <c r="F32"/>
      <c r="G32"/>
      <c r="H32"/>
      <c r="I32" s="98"/>
    </row>
    <row r="33" spans="1:9" ht="13.5" thickBot="1">
      <c r="A33"/>
      <c r="B33" s="102" t="s">
        <v>87</v>
      </c>
      <c r="C33"/>
      <c r="D33"/>
      <c r="E33"/>
      <c r="F33"/>
      <c r="G33"/>
      <c r="H33" s="103"/>
      <c r="I33" s="104">
        <f>SUM(I31:I32)</f>
        <v>300000</v>
      </c>
    </row>
    <row r="35" spans="1:9" ht="12">
      <c r="A35" s="72" t="s">
        <v>233</v>
      </c>
      <c r="B35" s="17"/>
      <c r="C35" s="17"/>
      <c r="D35" s="17"/>
      <c r="E35" s="17"/>
      <c r="F35" s="17"/>
      <c r="G35" s="80"/>
      <c r="H35" s="17"/>
      <c r="I35" s="81"/>
    </row>
    <row r="36" spans="1:9" ht="12">
      <c r="A36" s="72" t="s">
        <v>89</v>
      </c>
      <c r="B36" s="17"/>
      <c r="C36" s="17"/>
      <c r="D36" s="17"/>
      <c r="E36" s="17"/>
      <c r="F36" s="17"/>
      <c r="G36" s="80"/>
      <c r="H36" s="17"/>
      <c r="I36" s="81"/>
    </row>
    <row r="37" ht="12.75" thickBot="1"/>
    <row r="38" spans="1:9" ht="12.75" thickBot="1">
      <c r="A38" s="76" t="s">
        <v>155</v>
      </c>
      <c r="B38" s="77"/>
      <c r="C38" s="77"/>
      <c r="D38" s="77"/>
      <c r="E38" s="77"/>
      <c r="F38" s="77"/>
      <c r="G38" s="78"/>
      <c r="I38" s="79">
        <f>SUM(I33,I16)</f>
        <v>500000</v>
      </c>
    </row>
  </sheetData>
  <mergeCells count="8">
    <mergeCell ref="A24:I24"/>
    <mergeCell ref="A5:I5"/>
    <mergeCell ref="A6:I6"/>
    <mergeCell ref="A7:I7"/>
    <mergeCell ref="A1:I1"/>
    <mergeCell ref="A2:I2"/>
    <mergeCell ref="A22:I22"/>
    <mergeCell ref="A23:I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zoomScale="115" zoomScaleNormal="115" workbookViewId="0" topLeftCell="A1">
      <selection activeCell="A6" sqref="A6:I6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0.8515625" style="55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234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235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146</v>
      </c>
      <c r="B4" s="58"/>
    </row>
    <row r="5" spans="1:9" ht="12">
      <c r="A5" s="305" t="s">
        <v>153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2.75" thickBot="1">
      <c r="A7" s="300" t="s">
        <v>236</v>
      </c>
      <c r="B7" s="301"/>
      <c r="C7" s="301"/>
      <c r="D7" s="301"/>
      <c r="E7" s="301"/>
      <c r="F7" s="301"/>
      <c r="G7" s="301"/>
      <c r="H7" s="301"/>
      <c r="I7" s="302"/>
    </row>
    <row r="9" spans="1:9" ht="12.75">
      <c r="A9"/>
      <c r="B9" s="95" t="s">
        <v>71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 s="96" t="s">
        <v>73</v>
      </c>
      <c r="B11" s="95" t="s">
        <v>148</v>
      </c>
      <c r="C11" s="95"/>
      <c r="D11" s="96"/>
      <c r="E11"/>
      <c r="F11"/>
      <c r="G11"/>
      <c r="H11"/>
      <c r="I11" s="97">
        <f>SUM(I14:I18)</f>
        <v>140000</v>
      </c>
    </row>
    <row r="12" spans="1:9" ht="12.75">
      <c r="A12" s="96"/>
      <c r="B12" s="95"/>
      <c r="C12" s="95"/>
      <c r="D12" s="96"/>
      <c r="E12"/>
      <c r="F12"/>
      <c r="G12"/>
      <c r="H12"/>
      <c r="I12" s="98"/>
    </row>
    <row r="13" spans="1:9" ht="12.75">
      <c r="A13" s="96" t="s">
        <v>79</v>
      </c>
      <c r="B13" s="95" t="s">
        <v>149</v>
      </c>
      <c r="C13" s="95"/>
      <c r="D13" s="96"/>
      <c r="E13"/>
      <c r="F13"/>
      <c r="G13"/>
      <c r="H13"/>
      <c r="I13" s="98"/>
    </row>
    <row r="14" spans="1:9" ht="12.75">
      <c r="A14" s="99" t="s">
        <v>81</v>
      </c>
      <c r="B14" s="44" t="s">
        <v>237</v>
      </c>
      <c r="C14" s="95"/>
      <c r="D14" s="96"/>
      <c r="E14"/>
      <c r="F14"/>
      <c r="G14"/>
      <c r="H14"/>
      <c r="I14" s="97">
        <v>8000</v>
      </c>
    </row>
    <row r="15" spans="1:9" ht="12.75">
      <c r="A15" s="99" t="s">
        <v>83</v>
      </c>
      <c r="B15" s="44" t="s">
        <v>238</v>
      </c>
      <c r="C15" s="95"/>
      <c r="D15" s="96"/>
      <c r="E15"/>
      <c r="F15"/>
      <c r="G15"/>
      <c r="H15"/>
      <c r="I15" s="97">
        <v>22000</v>
      </c>
    </row>
    <row r="16" spans="1:9" ht="12.75">
      <c r="A16" s="99" t="s">
        <v>85</v>
      </c>
      <c r="B16" s="44" t="s">
        <v>239</v>
      </c>
      <c r="C16" s="95"/>
      <c r="D16" s="96"/>
      <c r="E16"/>
      <c r="F16"/>
      <c r="G16"/>
      <c r="H16"/>
      <c r="I16" s="97">
        <v>55000</v>
      </c>
    </row>
    <row r="17" spans="1:9" ht="12.75">
      <c r="A17" s="99" t="s">
        <v>143</v>
      </c>
      <c r="B17" s="44" t="s">
        <v>240</v>
      </c>
      <c r="C17" s="95"/>
      <c r="D17" s="96"/>
      <c r="E17"/>
      <c r="F17"/>
      <c r="G17"/>
      <c r="H17"/>
      <c r="I17" s="97">
        <v>20000</v>
      </c>
    </row>
    <row r="18" spans="1:9" ht="12.75">
      <c r="A18" s="99" t="s">
        <v>180</v>
      </c>
      <c r="B18" s="44" t="s">
        <v>241</v>
      </c>
      <c r="C18" s="95"/>
      <c r="D18" s="96"/>
      <c r="E18"/>
      <c r="F18"/>
      <c r="G18"/>
      <c r="H18"/>
      <c r="I18" s="97">
        <v>35000</v>
      </c>
    </row>
    <row r="19" spans="1:9" ht="13.5" thickBot="1">
      <c r="A19" s="99"/>
      <c r="B19" s="44"/>
      <c r="C19" s="95"/>
      <c r="D19" s="96"/>
      <c r="E19"/>
      <c r="F19"/>
      <c r="G19"/>
      <c r="H19"/>
      <c r="I19" s="98"/>
    </row>
    <row r="20" spans="1:9" ht="13.5" thickBot="1">
      <c r="A20"/>
      <c r="B20" s="102" t="s">
        <v>87</v>
      </c>
      <c r="C20"/>
      <c r="D20"/>
      <c r="E20"/>
      <c r="F20"/>
      <c r="G20"/>
      <c r="H20" s="103"/>
      <c r="I20" s="104">
        <f>SUM(I14:I19)</f>
        <v>140000</v>
      </c>
    </row>
  </sheetData>
  <mergeCells count="5">
    <mergeCell ref="A7:I7"/>
    <mergeCell ref="A1:I1"/>
    <mergeCell ref="A2:I2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16"/>
  <sheetViews>
    <sheetView zoomScale="115" zoomScaleNormal="115" workbookViewId="0" topLeftCell="A1">
      <selection activeCell="A6" sqref="A6:I6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0.8515625" style="55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229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235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146</v>
      </c>
      <c r="B4" s="58"/>
    </row>
    <row r="5" spans="1:9" ht="12">
      <c r="A5" s="305" t="s">
        <v>153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2.75" thickBot="1">
      <c r="A7" s="300" t="s">
        <v>242</v>
      </c>
      <c r="B7" s="301"/>
      <c r="C7" s="301"/>
      <c r="D7" s="301"/>
      <c r="E7" s="301"/>
      <c r="F7" s="301"/>
      <c r="G7" s="301"/>
      <c r="H7" s="301"/>
      <c r="I7" s="302"/>
    </row>
    <row r="9" spans="1:9" ht="12.75">
      <c r="A9"/>
      <c r="B9" s="95" t="s">
        <v>71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 s="96" t="s">
        <v>73</v>
      </c>
      <c r="B11" s="95" t="s">
        <v>148</v>
      </c>
      <c r="C11" s="95"/>
      <c r="D11" s="96"/>
      <c r="E11"/>
      <c r="F11"/>
      <c r="G11"/>
      <c r="H11"/>
      <c r="I11" s="97">
        <f>SUM(I14:I14)</f>
        <v>100000</v>
      </c>
    </row>
    <row r="12" spans="1:9" ht="12.75">
      <c r="A12" s="96"/>
      <c r="B12" s="95"/>
      <c r="C12" s="95"/>
      <c r="D12" s="96"/>
      <c r="E12"/>
      <c r="F12"/>
      <c r="G12"/>
      <c r="H12"/>
      <c r="I12" s="98"/>
    </row>
    <row r="13" spans="1:9" ht="12.75">
      <c r="A13" s="96" t="s">
        <v>79</v>
      </c>
      <c r="B13" s="95" t="s">
        <v>149</v>
      </c>
      <c r="C13" s="95"/>
      <c r="D13" s="96"/>
      <c r="E13"/>
      <c r="F13"/>
      <c r="G13"/>
      <c r="H13"/>
      <c r="I13" s="98"/>
    </row>
    <row r="14" spans="1:9" ht="12.75">
      <c r="A14" s="99" t="s">
        <v>81</v>
      </c>
      <c r="B14" s="44" t="s">
        <v>243</v>
      </c>
      <c r="C14" s="95"/>
      <c r="D14" s="96"/>
      <c r="E14"/>
      <c r="F14"/>
      <c r="G14"/>
      <c r="H14"/>
      <c r="I14" s="97">
        <v>100000</v>
      </c>
    </row>
    <row r="15" spans="1:9" ht="13.5" thickBot="1">
      <c r="A15" s="99"/>
      <c r="B15" s="44"/>
      <c r="C15" s="95"/>
      <c r="D15" s="96"/>
      <c r="E15"/>
      <c r="F15"/>
      <c r="G15"/>
      <c r="H15"/>
      <c r="I15" s="98"/>
    </row>
    <row r="16" spans="1:9" ht="13.5" thickBot="1">
      <c r="A16"/>
      <c r="B16" s="102" t="s">
        <v>87</v>
      </c>
      <c r="C16"/>
      <c r="D16"/>
      <c r="E16"/>
      <c r="F16"/>
      <c r="G16"/>
      <c r="H16" s="103"/>
      <c r="I16" s="104">
        <f>SUM(I14:I15)</f>
        <v>100000</v>
      </c>
    </row>
  </sheetData>
  <mergeCells count="5">
    <mergeCell ref="A7:I7"/>
    <mergeCell ref="A1:I1"/>
    <mergeCell ref="A2:I2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I17"/>
  <sheetViews>
    <sheetView zoomScale="115" zoomScaleNormal="115" workbookViewId="0" topLeftCell="A1">
      <selection activeCell="A6" sqref="A6:I6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0.8515625" style="55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244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245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146</v>
      </c>
      <c r="B4" s="58"/>
    </row>
    <row r="5" spans="1:9" ht="12">
      <c r="A5" s="305" t="s">
        <v>153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2.75" thickBot="1">
      <c r="A7" s="300" t="s">
        <v>246</v>
      </c>
      <c r="B7" s="301"/>
      <c r="C7" s="301"/>
      <c r="D7" s="301"/>
      <c r="E7" s="301"/>
      <c r="F7" s="301"/>
      <c r="G7" s="301"/>
      <c r="H7" s="301"/>
      <c r="I7" s="302"/>
    </row>
    <row r="9" spans="1:9" ht="12.75">
      <c r="A9"/>
      <c r="B9" s="95" t="s">
        <v>71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2.75">
      <c r="A11" s="96" t="s">
        <v>73</v>
      </c>
      <c r="B11" s="95" t="s">
        <v>148</v>
      </c>
      <c r="C11" s="95"/>
      <c r="D11" s="96"/>
      <c r="E11"/>
      <c r="F11"/>
      <c r="G11"/>
      <c r="H11"/>
      <c r="I11" s="97">
        <f>SUM(I14:I15)</f>
        <v>500000</v>
      </c>
    </row>
    <row r="12" spans="1:9" ht="12.75">
      <c r="A12" s="96"/>
      <c r="B12" s="95"/>
      <c r="C12" s="95"/>
      <c r="D12" s="96"/>
      <c r="E12"/>
      <c r="F12"/>
      <c r="G12"/>
      <c r="H12"/>
      <c r="I12" s="98"/>
    </row>
    <row r="13" spans="1:9" ht="12.75">
      <c r="A13" s="96" t="s">
        <v>79</v>
      </c>
      <c r="B13" s="95" t="s">
        <v>149</v>
      </c>
      <c r="C13" s="95"/>
      <c r="D13" s="96"/>
      <c r="E13"/>
      <c r="F13"/>
      <c r="G13"/>
      <c r="H13"/>
      <c r="I13" s="98"/>
    </row>
    <row r="14" spans="1:9" ht="12.75">
      <c r="A14" s="99" t="s">
        <v>81</v>
      </c>
      <c r="B14" s="44" t="s">
        <v>247</v>
      </c>
      <c r="C14" s="95"/>
      <c r="D14" s="96"/>
      <c r="E14"/>
      <c r="F14"/>
      <c r="G14"/>
      <c r="H14"/>
      <c r="I14" s="97">
        <v>250000</v>
      </c>
    </row>
    <row r="15" spans="1:9" ht="12.75">
      <c r="A15" s="99" t="s">
        <v>83</v>
      </c>
      <c r="B15" s="44" t="s">
        <v>248</v>
      </c>
      <c r="C15" s="95"/>
      <c r="D15" s="96"/>
      <c r="E15"/>
      <c r="F15"/>
      <c r="G15"/>
      <c r="H15"/>
      <c r="I15" s="97">
        <v>250000</v>
      </c>
    </row>
    <row r="16" spans="1:9" ht="13.5" thickBot="1">
      <c r="A16" s="99"/>
      <c r="B16" s="44"/>
      <c r="C16" s="95"/>
      <c r="D16" s="96"/>
      <c r="E16"/>
      <c r="F16"/>
      <c r="G16"/>
      <c r="H16"/>
      <c r="I16" s="98"/>
    </row>
    <row r="17" spans="1:9" ht="13.5" thickBot="1">
      <c r="A17"/>
      <c r="B17" s="102" t="s">
        <v>87</v>
      </c>
      <c r="C17"/>
      <c r="D17"/>
      <c r="E17"/>
      <c r="F17"/>
      <c r="G17"/>
      <c r="H17" s="103"/>
      <c r="I17" s="104">
        <f>SUM(I14:I16)</f>
        <v>500000</v>
      </c>
    </row>
  </sheetData>
  <mergeCells count="5">
    <mergeCell ref="A7:I7"/>
    <mergeCell ref="A1:I1"/>
    <mergeCell ref="A2:I2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="115" zoomScaleNormal="115" workbookViewId="0" topLeftCell="A1">
      <selection activeCell="A6" sqref="A6:I6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2.421875" style="55" bestFit="1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244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245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146</v>
      </c>
      <c r="B4" s="58"/>
    </row>
    <row r="5" spans="1:9" ht="12">
      <c r="A5" s="305" t="s">
        <v>153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2.75" thickBot="1">
      <c r="A7" s="300" t="s">
        <v>249</v>
      </c>
      <c r="B7" s="301"/>
      <c r="C7" s="301"/>
      <c r="D7" s="301"/>
      <c r="E7" s="301"/>
      <c r="F7" s="301"/>
      <c r="G7" s="301"/>
      <c r="H7" s="301"/>
      <c r="I7" s="302"/>
    </row>
    <row r="9" spans="1:10" ht="12.75">
      <c r="A9"/>
      <c r="B9" s="95" t="s">
        <v>71</v>
      </c>
      <c r="C9"/>
      <c r="D9"/>
      <c r="E9"/>
      <c r="F9"/>
      <c r="G9"/>
      <c r="H9"/>
      <c r="I9"/>
      <c r="J9" s="55" t="s">
        <v>222</v>
      </c>
    </row>
    <row r="10" spans="1:9" ht="12.75">
      <c r="A10"/>
      <c r="B10"/>
      <c r="C10"/>
      <c r="D10"/>
      <c r="E10"/>
      <c r="F10"/>
      <c r="G10"/>
      <c r="H10"/>
      <c r="I10"/>
    </row>
    <row r="11" spans="1:10" ht="12.75">
      <c r="A11" s="96" t="s">
        <v>73</v>
      </c>
      <c r="B11" s="95" t="s">
        <v>148</v>
      </c>
      <c r="C11" s="95"/>
      <c r="D11" s="96"/>
      <c r="E11"/>
      <c r="F11"/>
      <c r="G11"/>
      <c r="H11"/>
      <c r="I11" s="97"/>
      <c r="J11" s="97">
        <f>SUM(J14)</f>
        <v>55000</v>
      </c>
    </row>
    <row r="12" spans="1:10" ht="12.75">
      <c r="A12" s="96"/>
      <c r="B12" s="95"/>
      <c r="C12" s="95"/>
      <c r="D12" s="96"/>
      <c r="E12"/>
      <c r="F12"/>
      <c r="G12"/>
      <c r="H12"/>
      <c r="I12" s="98"/>
      <c r="J12" s="98"/>
    </row>
    <row r="13" spans="1:10" ht="12.75">
      <c r="A13" s="96" t="s">
        <v>79</v>
      </c>
      <c r="B13" s="95" t="s">
        <v>149</v>
      </c>
      <c r="C13" s="95"/>
      <c r="D13" s="96"/>
      <c r="E13"/>
      <c r="F13"/>
      <c r="G13"/>
      <c r="H13"/>
      <c r="I13" s="98"/>
      <c r="J13" s="98"/>
    </row>
    <row r="14" spans="1:10" ht="12.75">
      <c r="A14" s="99" t="s">
        <v>81</v>
      </c>
      <c r="B14" s="44" t="s">
        <v>250</v>
      </c>
      <c r="C14" s="95"/>
      <c r="D14" s="96"/>
      <c r="E14"/>
      <c r="F14"/>
      <c r="G14"/>
      <c r="H14"/>
      <c r="I14" s="97"/>
      <c r="J14" s="97">
        <v>55000</v>
      </c>
    </row>
    <row r="15" spans="1:10" ht="13.5" thickBot="1">
      <c r="A15" s="99"/>
      <c r="B15" s="44"/>
      <c r="C15" s="95"/>
      <c r="D15" s="96"/>
      <c r="E15"/>
      <c r="F15"/>
      <c r="G15"/>
      <c r="H15"/>
      <c r="I15" s="98"/>
      <c r="J15" s="98"/>
    </row>
    <row r="16" spans="1:10" ht="13.5" thickBot="1">
      <c r="A16"/>
      <c r="B16" s="102" t="s">
        <v>87</v>
      </c>
      <c r="C16"/>
      <c r="D16"/>
      <c r="E16"/>
      <c r="F16"/>
      <c r="G16"/>
      <c r="H16" s="103"/>
      <c r="I16" s="104">
        <v>155000</v>
      </c>
      <c r="J16" s="104">
        <f>SUM(J14:J14)</f>
        <v>55000</v>
      </c>
    </row>
  </sheetData>
  <mergeCells count="5">
    <mergeCell ref="A7:I7"/>
    <mergeCell ref="A1:I1"/>
    <mergeCell ref="A2:I2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B27" sqref="B27"/>
    </sheetView>
  </sheetViews>
  <sheetFormatPr defaultColWidth="9.140625" defaultRowHeight="12.75"/>
  <cols>
    <col min="2" max="2" width="85.28125" style="0" bestFit="1" customWidth="1"/>
    <col min="3" max="3" width="8.140625" style="0" bestFit="1" customWidth="1"/>
    <col min="4" max="4" width="35.421875" style="0" bestFit="1" customWidth="1"/>
    <col min="5" max="5" width="6.00390625" style="0" bestFit="1" customWidth="1"/>
    <col min="6" max="6" width="8.421875" style="0" customWidth="1"/>
    <col min="7" max="7" width="8.8515625" style="0" customWidth="1"/>
    <col min="8" max="9" width="18.7109375" style="0" customWidth="1"/>
    <col min="10" max="10" width="16.8515625" style="0" customWidth="1"/>
    <col min="11" max="11" width="23.7109375" style="0" customWidth="1"/>
    <col min="12" max="13" width="15.57421875" style="0" bestFit="1" customWidth="1"/>
    <col min="14" max="14" width="14.57421875" style="0" bestFit="1" customWidth="1"/>
  </cols>
  <sheetData>
    <row r="1" spans="1:11" ht="15" customHeight="1">
      <c r="A1" s="5"/>
      <c r="B1" s="5"/>
      <c r="C1" s="314" t="s">
        <v>47</v>
      </c>
      <c r="D1" s="314" t="s">
        <v>41</v>
      </c>
      <c r="E1" s="280" t="s">
        <v>42</v>
      </c>
      <c r="F1" s="280" t="s">
        <v>29</v>
      </c>
      <c r="G1" s="316" t="s">
        <v>30</v>
      </c>
      <c r="H1" s="280" t="s">
        <v>43</v>
      </c>
      <c r="I1" s="317" t="s">
        <v>44</v>
      </c>
      <c r="J1" s="317" t="s">
        <v>45</v>
      </c>
      <c r="K1" s="314" t="s">
        <v>46</v>
      </c>
    </row>
    <row r="2" spans="1:11" s="1" customFormat="1" ht="15" customHeight="1">
      <c r="A2" s="230"/>
      <c r="B2" s="230"/>
      <c r="C2" s="314"/>
      <c r="D2" s="314"/>
      <c r="E2" s="280"/>
      <c r="F2" s="280"/>
      <c r="G2" s="316"/>
      <c r="H2" s="280"/>
      <c r="I2" s="317"/>
      <c r="J2" s="317"/>
      <c r="K2" s="314"/>
    </row>
    <row r="3" spans="1:11" s="1" customFormat="1" ht="40.5" customHeight="1" thickBot="1">
      <c r="A3" s="230"/>
      <c r="B3" s="230"/>
      <c r="C3" s="315"/>
      <c r="D3" s="278"/>
      <c r="E3" s="281"/>
      <c r="F3" s="281"/>
      <c r="G3" s="283"/>
      <c r="H3" s="281"/>
      <c r="I3" s="276"/>
      <c r="J3" s="276"/>
      <c r="K3" s="278"/>
    </row>
    <row r="4" spans="1:11" ht="13.5" customHeight="1" thickBot="1">
      <c r="A4" s="200" t="s">
        <v>11</v>
      </c>
      <c r="B4" s="235" t="s">
        <v>31</v>
      </c>
      <c r="C4" s="202"/>
      <c r="D4" s="19"/>
      <c r="E4" s="19"/>
      <c r="F4" s="19"/>
      <c r="G4" s="203"/>
      <c r="H4" s="244">
        <f>+H5+H10</f>
        <v>215380271.0792</v>
      </c>
      <c r="I4" s="20">
        <f>+I5+I10</f>
        <v>184293893</v>
      </c>
      <c r="J4" s="20">
        <f>+J5+J10</f>
        <v>31086378.0792</v>
      </c>
      <c r="K4" s="22">
        <f>+K5+K10</f>
        <v>0</v>
      </c>
    </row>
    <row r="5" spans="1:11" ht="13.5" customHeight="1" thickBot="1">
      <c r="A5" s="233" t="s">
        <v>12</v>
      </c>
      <c r="B5" s="236" t="s">
        <v>7</v>
      </c>
      <c r="C5" s="195"/>
      <c r="D5" s="23"/>
      <c r="E5" s="23"/>
      <c r="F5" s="23"/>
      <c r="G5" s="196"/>
      <c r="H5" s="245">
        <f>SUM(H6:H9)</f>
        <v>5102378.0792</v>
      </c>
      <c r="I5" s="245">
        <f>SUM(I6:I9)</f>
        <v>0</v>
      </c>
      <c r="J5" s="245">
        <f>SUM(J6:J9)</f>
        <v>5102378.0792</v>
      </c>
      <c r="K5" s="245">
        <f>SUM(K6:K9)</f>
        <v>0</v>
      </c>
    </row>
    <row r="6" spans="1:11" ht="13.5" customHeight="1">
      <c r="A6" s="231" t="s">
        <v>50</v>
      </c>
      <c r="B6" s="168" t="s">
        <v>205</v>
      </c>
      <c r="C6" s="239" t="s">
        <v>55</v>
      </c>
      <c r="D6" s="168" t="s">
        <v>58</v>
      </c>
      <c r="E6" s="186"/>
      <c r="F6" s="26"/>
      <c r="G6" s="170" t="s">
        <v>67</v>
      </c>
      <c r="H6" s="242">
        <f>'QTE OO.PP. - schema A - PIP5'!I30-'Quadro finanziario'!H6</f>
        <v>0</v>
      </c>
      <c r="I6" s="243"/>
      <c r="J6" s="28">
        <f>$H$6</f>
        <v>0</v>
      </c>
      <c r="K6" s="27"/>
    </row>
    <row r="7" spans="1:11" ht="13.5" customHeight="1">
      <c r="A7" s="231" t="s">
        <v>13</v>
      </c>
      <c r="B7" s="51" t="s">
        <v>129</v>
      </c>
      <c r="C7" s="49"/>
      <c r="D7" s="49"/>
      <c r="E7" s="50"/>
      <c r="F7" s="6"/>
      <c r="G7" s="165" t="s">
        <v>67</v>
      </c>
      <c r="H7" s="36">
        <f>'PIP 7'!$I$18</f>
        <v>2062426.5192</v>
      </c>
      <c r="I7" s="36"/>
      <c r="J7" s="37">
        <f>H7</f>
        <v>2062426.5192</v>
      </c>
      <c r="K7" s="36"/>
    </row>
    <row r="8" spans="1:11" ht="13.5" customHeight="1">
      <c r="A8" s="231" t="s">
        <v>206</v>
      </c>
      <c r="B8" s="51" t="s">
        <v>132</v>
      </c>
      <c r="C8" s="49"/>
      <c r="D8" s="49"/>
      <c r="E8" s="50"/>
      <c r="F8" s="6"/>
      <c r="G8" s="165" t="s">
        <v>67</v>
      </c>
      <c r="H8" s="36">
        <f>TrinceaPo!$H$18</f>
        <v>939951.56</v>
      </c>
      <c r="I8" s="36"/>
      <c r="J8" s="37">
        <f>H8</f>
        <v>939951.56</v>
      </c>
      <c r="K8" s="36"/>
    </row>
    <row r="9" spans="1:11" ht="13.5" customHeight="1" thickBot="1">
      <c r="A9" s="29" t="s">
        <v>253</v>
      </c>
      <c r="B9" s="171" t="s">
        <v>254</v>
      </c>
      <c r="C9" s="237"/>
      <c r="D9" s="237"/>
      <c r="E9" s="174"/>
      <c r="F9" s="30"/>
      <c r="G9" s="54" t="s">
        <v>67</v>
      </c>
      <c r="H9" s="31">
        <f>Castello!$I$18</f>
        <v>2100000</v>
      </c>
      <c r="I9" s="31"/>
      <c r="J9" s="32">
        <f>$H$9</f>
        <v>2100000</v>
      </c>
      <c r="K9" s="31"/>
    </row>
    <row r="10" spans="1:11" ht="13.5" customHeight="1" thickBot="1">
      <c r="A10" s="191" t="s">
        <v>14</v>
      </c>
      <c r="B10" s="236" t="s">
        <v>32</v>
      </c>
      <c r="C10" s="195"/>
      <c r="D10" s="23"/>
      <c r="E10" s="23"/>
      <c r="F10" s="23"/>
      <c r="G10" s="241"/>
      <c r="H10" s="245">
        <f>SUM(H11:H19)</f>
        <v>210277893</v>
      </c>
      <c r="I10" s="245">
        <f>SUM(I11:I19)</f>
        <v>184293893</v>
      </c>
      <c r="J10" s="245">
        <f>SUM(J11:J19)</f>
        <v>25984000</v>
      </c>
      <c r="K10" s="245">
        <f>SUM(K11:K19)</f>
        <v>0</v>
      </c>
    </row>
    <row r="11" spans="1:11" ht="13.5" customHeight="1">
      <c r="A11" s="33" t="s">
        <v>15</v>
      </c>
      <c r="B11" s="185" t="s">
        <v>267</v>
      </c>
      <c r="C11" s="184"/>
      <c r="D11" s="185"/>
      <c r="E11" s="186"/>
      <c r="F11" s="26"/>
      <c r="G11" s="26"/>
      <c r="H11" s="27"/>
      <c r="I11" s="27"/>
      <c r="J11" s="28"/>
      <c r="K11" s="27"/>
    </row>
    <row r="12" spans="1:11" ht="13.5" customHeight="1">
      <c r="A12" s="47"/>
      <c r="B12" s="49"/>
      <c r="C12" s="48"/>
      <c r="D12" s="49"/>
      <c r="E12" s="50"/>
      <c r="F12" s="6"/>
      <c r="G12" s="6"/>
      <c r="H12" s="36"/>
      <c r="I12" s="36"/>
      <c r="J12" s="37"/>
      <c r="K12" s="36"/>
    </row>
    <row r="13" spans="1:11" ht="13.5" customHeight="1">
      <c r="A13" s="47" t="s">
        <v>16</v>
      </c>
      <c r="B13" s="49" t="s">
        <v>268</v>
      </c>
      <c r="C13" s="163"/>
      <c r="D13" s="49"/>
      <c r="E13" s="50"/>
      <c r="F13" s="6"/>
      <c r="G13" s="6"/>
      <c r="H13" s="36"/>
      <c r="I13" s="36"/>
      <c r="J13" s="37"/>
      <c r="K13" s="36"/>
    </row>
    <row r="14" spans="1:11" ht="13.5" customHeight="1">
      <c r="A14" s="47"/>
      <c r="B14" s="51" t="s">
        <v>269</v>
      </c>
      <c r="C14" s="163" t="s">
        <v>55</v>
      </c>
      <c r="D14" s="51" t="s">
        <v>58</v>
      </c>
      <c r="E14" s="50"/>
      <c r="F14" s="164"/>
      <c r="G14" s="165" t="s">
        <v>67</v>
      </c>
      <c r="H14" s="36">
        <f>ScaloFerroviario!B74</f>
        <v>167902893</v>
      </c>
      <c r="I14" s="36">
        <f>SUM(ScaloFerroviario!I37,ScaloFerroviario!I36)+(ScaloFerroviario!I43/2)</f>
        <v>161068893</v>
      </c>
      <c r="J14" s="37">
        <f>ScaloFerroviario!I21-19014585</f>
        <v>6834000</v>
      </c>
      <c r="K14" s="36"/>
    </row>
    <row r="15" spans="1:11" ht="13.5" customHeight="1">
      <c r="A15" s="47"/>
      <c r="B15" s="52" t="s">
        <v>274</v>
      </c>
      <c r="C15" s="163"/>
      <c r="D15" s="52"/>
      <c r="E15" s="50"/>
      <c r="F15" s="6"/>
      <c r="G15" s="165"/>
      <c r="H15" s="36"/>
      <c r="I15" s="36"/>
      <c r="J15" s="37"/>
      <c r="K15" s="36"/>
    </row>
    <row r="16" spans="1:14" ht="13.5" customHeight="1">
      <c r="A16" s="47"/>
      <c r="B16" s="52" t="s">
        <v>270</v>
      </c>
      <c r="C16" s="163" t="s">
        <v>55</v>
      </c>
      <c r="D16" s="52" t="s">
        <v>60</v>
      </c>
      <c r="E16" s="50"/>
      <c r="F16" s="6"/>
      <c r="G16" s="165" t="s">
        <v>67</v>
      </c>
      <c r="H16" s="36">
        <f>'AMC-Biomassa'!I84-'Quadro finanziario'!H13</f>
        <v>0</v>
      </c>
      <c r="I16" s="36">
        <f>('AMC-Biomassa'!I44+'AMC-Biomassa'!I78)-'Quadro finanziario'!I13</f>
        <v>0</v>
      </c>
      <c r="J16" s="37">
        <f>('AMC-Biomassa'!I19+'AMC-Biomassa'!I59)-'Quadro finanziario'!J13-'Quadro finanziario'!K13</f>
        <v>0</v>
      </c>
      <c r="K16" s="36"/>
      <c r="L16" s="140"/>
      <c r="M16" s="140"/>
      <c r="N16" s="140"/>
    </row>
    <row r="17" spans="1:11" ht="13.5" customHeight="1">
      <c r="A17" s="47"/>
      <c r="B17" s="52" t="s">
        <v>251</v>
      </c>
      <c r="C17" s="163"/>
      <c r="D17" s="51"/>
      <c r="E17" s="50"/>
      <c r="F17" s="6"/>
      <c r="G17" s="165"/>
      <c r="H17" s="36"/>
      <c r="I17" s="36"/>
      <c r="J17" s="37"/>
      <c r="K17" s="36"/>
    </row>
    <row r="18" spans="1:11" ht="13.5" customHeight="1">
      <c r="A18" s="47" t="s">
        <v>51</v>
      </c>
      <c r="B18" s="49" t="s">
        <v>275</v>
      </c>
      <c r="C18" s="48"/>
      <c r="D18" s="49"/>
      <c r="E18" s="50"/>
      <c r="F18" s="6"/>
      <c r="G18" s="6"/>
      <c r="H18" s="36"/>
      <c r="I18" s="36"/>
      <c r="J18" s="37"/>
      <c r="K18" s="36"/>
    </row>
    <row r="19" spans="1:11" ht="13.5" customHeight="1" thickBot="1">
      <c r="A19" s="34"/>
      <c r="B19" s="173" t="s">
        <v>276</v>
      </c>
      <c r="C19" s="172"/>
      <c r="D19" s="173"/>
      <c r="E19" s="174"/>
      <c r="F19" s="30"/>
      <c r="G19" s="54"/>
      <c r="H19" s="31">
        <f>'P.zzaCastello-Sintetico'!$H$42</f>
        <v>42375000</v>
      </c>
      <c r="I19" s="31">
        <f>'P.zzaCastello-Sintetico'!$H$40</f>
        <v>23225000</v>
      </c>
      <c r="J19" s="32">
        <f>'P.zzaCastello-Sintetico'!$H$22</f>
        <v>19150000</v>
      </c>
      <c r="K19" s="31"/>
    </row>
    <row r="20" spans="1:11" ht="13.5" customHeight="1" thickBot="1">
      <c r="A20" s="200" t="s">
        <v>17</v>
      </c>
      <c r="B20" s="235" t="s">
        <v>33</v>
      </c>
      <c r="C20" s="202"/>
      <c r="D20" s="19"/>
      <c r="E20" s="19"/>
      <c r="F20" s="19"/>
      <c r="G20" s="203"/>
      <c r="H20" s="244">
        <f>+H21+H23</f>
        <v>82492500</v>
      </c>
      <c r="I20" s="20">
        <f>+I21+I23</f>
        <v>82492500</v>
      </c>
      <c r="J20" s="20">
        <f>+J21+J23</f>
        <v>0</v>
      </c>
      <c r="K20" s="22">
        <f>+K21+K23</f>
        <v>0</v>
      </c>
    </row>
    <row r="21" spans="1:11" ht="13.5" customHeight="1" thickBot="1">
      <c r="A21" s="191" t="s">
        <v>18</v>
      </c>
      <c r="B21" s="236" t="s">
        <v>34</v>
      </c>
      <c r="C21" s="195"/>
      <c r="D21" s="23"/>
      <c r="E21" s="23"/>
      <c r="F21" s="23"/>
      <c r="G21" s="241"/>
      <c r="H21" s="245">
        <f>SUM(H22:H22)</f>
        <v>0</v>
      </c>
      <c r="I21" s="24">
        <f>SUM(I22:I22)</f>
        <v>0</v>
      </c>
      <c r="J21" s="24">
        <f>SUM(J22:J22)</f>
        <v>0</v>
      </c>
      <c r="K21" s="25">
        <f>SUM(K22:K22)</f>
        <v>0</v>
      </c>
    </row>
    <row r="22" spans="1:11" ht="13.5" customHeight="1" thickBot="1">
      <c r="A22" s="175" t="s">
        <v>19</v>
      </c>
      <c r="B22" s="234" t="s">
        <v>0</v>
      </c>
      <c r="C22" s="234"/>
      <c r="D22" s="234"/>
      <c r="E22" s="238"/>
      <c r="F22" s="179"/>
      <c r="G22" s="179"/>
      <c r="H22" s="42"/>
      <c r="I22" s="42"/>
      <c r="J22" s="43"/>
      <c r="K22" s="42"/>
    </row>
    <row r="23" spans="1:11" ht="13.5" customHeight="1" thickBot="1">
      <c r="A23" s="191" t="s">
        <v>20</v>
      </c>
      <c r="B23" s="236" t="s">
        <v>1</v>
      </c>
      <c r="C23" s="195"/>
      <c r="D23" s="23"/>
      <c r="E23" s="23"/>
      <c r="F23" s="23"/>
      <c r="G23" s="241"/>
      <c r="H23" s="245">
        <f>SUM(H24:H28)</f>
        <v>82492500</v>
      </c>
      <c r="I23" s="24">
        <f>SUM(I24:I28)</f>
        <v>82492500</v>
      </c>
      <c r="J23" s="24">
        <f>SUM(J24:J28)</f>
        <v>0</v>
      </c>
      <c r="K23" s="25">
        <f>SUM(K24:K28)</f>
        <v>0</v>
      </c>
    </row>
    <row r="24" spans="1:11" ht="13.5" customHeight="1">
      <c r="A24" s="35" t="s">
        <v>21</v>
      </c>
      <c r="B24" s="168" t="s">
        <v>134</v>
      </c>
      <c r="C24" s="167"/>
      <c r="D24" s="168"/>
      <c r="E24" s="169"/>
      <c r="F24" s="26"/>
      <c r="G24" s="170"/>
      <c r="H24" s="27"/>
      <c r="I24" s="27"/>
      <c r="J24" s="28"/>
      <c r="K24" s="27"/>
    </row>
    <row r="25" spans="1:11" ht="13.5" customHeight="1">
      <c r="A25" s="3" t="s">
        <v>22</v>
      </c>
      <c r="B25" s="51" t="s">
        <v>134</v>
      </c>
      <c r="C25" s="166"/>
      <c r="D25" s="52"/>
      <c r="E25" s="53"/>
      <c r="F25" s="6"/>
      <c r="G25" s="165"/>
      <c r="H25" s="36"/>
      <c r="I25" s="36"/>
      <c r="J25" s="37"/>
      <c r="K25" s="36"/>
    </row>
    <row r="26" spans="1:11" ht="13.5" customHeight="1">
      <c r="A26" s="3" t="s">
        <v>133</v>
      </c>
      <c r="B26" s="51" t="s">
        <v>134</v>
      </c>
      <c r="C26" s="166"/>
      <c r="D26" s="52"/>
      <c r="E26" s="53"/>
      <c r="F26" s="6"/>
      <c r="G26" s="165"/>
      <c r="H26" s="36"/>
      <c r="I26" s="36"/>
      <c r="J26" s="37"/>
      <c r="K26" s="36"/>
    </row>
    <row r="27" spans="1:11" ht="13.5" customHeight="1">
      <c r="A27" s="3" t="s">
        <v>135</v>
      </c>
      <c r="B27" s="51" t="s">
        <v>129</v>
      </c>
      <c r="C27" s="166"/>
      <c r="D27" s="52"/>
      <c r="E27" s="53"/>
      <c r="F27" s="6"/>
      <c r="G27" s="165"/>
      <c r="H27" s="36">
        <f>'PIP 7'!$I$38</f>
        <v>11056188</v>
      </c>
      <c r="I27" s="36">
        <f>$H$27</f>
        <v>11056188</v>
      </c>
      <c r="J27" s="37"/>
      <c r="K27" s="36"/>
    </row>
    <row r="28" spans="1:11" ht="13.5" customHeight="1">
      <c r="A28" s="3" t="s">
        <v>252</v>
      </c>
      <c r="B28" s="51" t="s">
        <v>205</v>
      </c>
      <c r="C28" s="163" t="s">
        <v>55</v>
      </c>
      <c r="D28" s="51" t="s">
        <v>58</v>
      </c>
      <c r="E28" s="53"/>
      <c r="F28" s="6"/>
      <c r="G28" s="165" t="s">
        <v>67</v>
      </c>
      <c r="H28" s="36">
        <f>'QTE OO.PP. - schema A - PIP5'!$I$57</f>
        <v>71436312</v>
      </c>
      <c r="I28" s="232">
        <f>$H$28</f>
        <v>71436312</v>
      </c>
      <c r="J28" s="37"/>
      <c r="K28" s="36"/>
    </row>
    <row r="29" spans="1:11" ht="13.5" customHeight="1" thickBot="1">
      <c r="A29" s="247" t="s">
        <v>23</v>
      </c>
      <c r="B29" s="248" t="s">
        <v>2</v>
      </c>
      <c r="C29" s="249"/>
      <c r="D29" s="250"/>
      <c r="E29" s="250"/>
      <c r="F29" s="250"/>
      <c r="G29" s="251"/>
      <c r="H29" s="252">
        <f>+H30+H32</f>
        <v>0</v>
      </c>
      <c r="I29" s="253">
        <f>+I30+I32</f>
        <v>0</v>
      </c>
      <c r="J29" s="253">
        <f>+J30+J32</f>
        <v>0</v>
      </c>
      <c r="K29" s="254">
        <f>+K30+K32</f>
        <v>0</v>
      </c>
    </row>
    <row r="30" spans="1:11" ht="13.5" customHeight="1" thickBot="1">
      <c r="A30" s="191" t="s">
        <v>24</v>
      </c>
      <c r="B30" s="236" t="s">
        <v>3</v>
      </c>
      <c r="C30" s="195"/>
      <c r="D30" s="23"/>
      <c r="E30" s="23"/>
      <c r="F30" s="23"/>
      <c r="G30" s="241"/>
      <c r="H30" s="245">
        <f>SUM(H31:H31)</f>
        <v>0</v>
      </c>
      <c r="I30" s="24">
        <f>SUM(I31:I31)</f>
        <v>0</v>
      </c>
      <c r="J30" s="24">
        <f>SUM(J31:J31)</f>
        <v>0</v>
      </c>
      <c r="K30" s="25">
        <f>SUM(K31:K31)</f>
        <v>0</v>
      </c>
    </row>
    <row r="31" spans="1:11" ht="13.5" customHeight="1" thickBot="1">
      <c r="A31" s="175" t="s">
        <v>25</v>
      </c>
      <c r="B31" s="182" t="s">
        <v>134</v>
      </c>
      <c r="C31" s="240"/>
      <c r="D31" s="182"/>
      <c r="E31" s="238"/>
      <c r="F31" s="179"/>
      <c r="G31" s="183"/>
      <c r="H31" s="42"/>
      <c r="I31" s="42"/>
      <c r="J31" s="43"/>
      <c r="K31" s="42"/>
    </row>
    <row r="32" spans="1:11" ht="13.5" customHeight="1" thickBot="1">
      <c r="A32" s="191" t="s">
        <v>26</v>
      </c>
      <c r="B32" s="236" t="s">
        <v>4</v>
      </c>
      <c r="C32" s="195"/>
      <c r="D32" s="23"/>
      <c r="E32" s="23"/>
      <c r="F32" s="23"/>
      <c r="G32" s="241"/>
      <c r="H32" s="245">
        <f>SUM(H33:H37)</f>
        <v>0</v>
      </c>
      <c r="I32" s="24">
        <f>SUM(I33:I37)</f>
        <v>0</v>
      </c>
      <c r="J32" s="24">
        <f>SUM(J33:J37)</f>
        <v>0</v>
      </c>
      <c r="K32" s="25">
        <f>SUM(K33:K37)</f>
        <v>0</v>
      </c>
    </row>
    <row r="33" spans="1:11" ht="13.5" customHeight="1">
      <c r="A33" s="35" t="s">
        <v>27</v>
      </c>
      <c r="B33" s="168" t="s">
        <v>134</v>
      </c>
      <c r="C33" s="167"/>
      <c r="D33" s="168"/>
      <c r="E33" s="169"/>
      <c r="F33" s="26"/>
      <c r="G33" s="170"/>
      <c r="H33" s="27"/>
      <c r="I33" s="27"/>
      <c r="J33" s="28"/>
      <c r="K33" s="27"/>
    </row>
    <row r="34" spans="1:11" ht="13.5" customHeight="1">
      <c r="A34" s="3" t="s">
        <v>28</v>
      </c>
      <c r="B34" s="51" t="s">
        <v>134</v>
      </c>
      <c r="C34" s="166"/>
      <c r="D34" s="51"/>
      <c r="E34" s="53"/>
      <c r="F34" s="6"/>
      <c r="G34" s="165"/>
      <c r="H34" s="36"/>
      <c r="I34" s="36"/>
      <c r="J34" s="37"/>
      <c r="K34" s="36"/>
    </row>
    <row r="35" spans="1:11" ht="13.5" customHeight="1">
      <c r="A35" s="3" t="s">
        <v>52</v>
      </c>
      <c r="B35" s="51" t="s">
        <v>134</v>
      </c>
      <c r="C35" s="166"/>
      <c r="D35" s="51"/>
      <c r="E35" s="53"/>
      <c r="F35" s="6"/>
      <c r="G35" s="165"/>
      <c r="H35" s="36"/>
      <c r="I35" s="36"/>
      <c r="J35" s="37"/>
      <c r="K35" s="36"/>
    </row>
    <row r="36" spans="1:11" ht="13.5" customHeight="1">
      <c r="A36" s="3" t="s">
        <v>53</v>
      </c>
      <c r="B36" s="51" t="s">
        <v>134</v>
      </c>
      <c r="C36" s="166"/>
      <c r="D36" s="51"/>
      <c r="E36" s="53"/>
      <c r="F36" s="6"/>
      <c r="G36" s="165"/>
      <c r="H36" s="36"/>
      <c r="I36" s="36"/>
      <c r="J36" s="37"/>
      <c r="K36" s="36"/>
    </row>
    <row r="37" spans="1:11" ht="13.5" customHeight="1">
      <c r="A37" s="3" t="s">
        <v>54</v>
      </c>
      <c r="B37" s="51" t="s">
        <v>134</v>
      </c>
      <c r="C37" s="166"/>
      <c r="D37" s="51"/>
      <c r="E37" s="53"/>
      <c r="F37" s="6"/>
      <c r="G37" s="165"/>
      <c r="H37" s="36"/>
      <c r="I37" s="36"/>
      <c r="J37" s="37"/>
      <c r="K37" s="36"/>
    </row>
    <row r="38" spans="1:11" s="12" customFormat="1" ht="13.5" customHeight="1">
      <c r="A38" s="8"/>
      <c r="B38" s="9" t="s">
        <v>9</v>
      </c>
      <c r="C38" s="9"/>
      <c r="D38" s="9"/>
      <c r="E38" s="10"/>
      <c r="F38" s="10"/>
      <c r="G38" s="10"/>
      <c r="H38" s="11">
        <f>+H4+H20+H29</f>
        <v>297872771.0792</v>
      </c>
      <c r="I38" s="11">
        <f>+I4+I20+I29</f>
        <v>266786393</v>
      </c>
      <c r="J38" s="11">
        <f>+J4+J20+J29</f>
        <v>31086378.0792</v>
      </c>
      <c r="K38" s="11">
        <f>+K4+K20+K29</f>
        <v>0</v>
      </c>
    </row>
    <row r="39" spans="1:11" s="12" customFormat="1" ht="12.75">
      <c r="A39" s="8"/>
      <c r="B39" s="9"/>
      <c r="C39" s="9"/>
      <c r="D39" s="9"/>
      <c r="E39" s="10"/>
      <c r="F39" s="10"/>
      <c r="G39" s="10"/>
      <c r="H39" s="11"/>
      <c r="I39" s="11"/>
      <c r="J39" s="13"/>
      <c r="K39" s="14"/>
    </row>
    <row r="40" ht="13.5" thickBot="1">
      <c r="K40" s="5"/>
    </row>
    <row r="41" spans="1:11" ht="13.5" customHeight="1" thickBot="1">
      <c r="A41" s="38" t="s">
        <v>35</v>
      </c>
      <c r="B41" s="39"/>
      <c r="C41" s="39"/>
      <c r="D41" s="39"/>
      <c r="E41" s="39"/>
      <c r="F41" s="39"/>
      <c r="G41" s="39"/>
      <c r="H41" s="7">
        <f>+H38</f>
        <v>297872771.0792</v>
      </c>
      <c r="I41" s="18"/>
      <c r="K41" s="16"/>
    </row>
    <row r="42" ht="3" customHeight="1" thickBot="1">
      <c r="K42" s="5"/>
    </row>
    <row r="43" spans="1:11" ht="13.5" customHeight="1" thickBot="1">
      <c r="A43" s="38" t="s">
        <v>8</v>
      </c>
      <c r="B43" s="39"/>
      <c r="C43" s="39"/>
      <c r="D43" s="39"/>
      <c r="E43" s="39"/>
      <c r="F43" s="39"/>
      <c r="G43" s="39"/>
      <c r="H43" s="7">
        <f>+I38</f>
        <v>266786393</v>
      </c>
      <c r="I43" s="18">
        <f>+H43/$H$41</f>
        <v>0.8956387387589226</v>
      </c>
      <c r="K43" s="17"/>
    </row>
    <row r="44" ht="3" customHeight="1" thickBot="1">
      <c r="K44" s="5"/>
    </row>
    <row r="45" spans="1:11" ht="13.5" customHeight="1" thickBot="1">
      <c r="A45" s="38" t="s">
        <v>10</v>
      </c>
      <c r="B45" s="39"/>
      <c r="C45" s="39"/>
      <c r="D45" s="39"/>
      <c r="E45" s="39"/>
      <c r="F45" s="39"/>
      <c r="G45" s="39"/>
      <c r="H45" s="7">
        <f>+J38</f>
        <v>31086378.0792</v>
      </c>
      <c r="I45" s="18">
        <f>+H45/$H$41</f>
        <v>0.10436126124107727</v>
      </c>
      <c r="K45" s="16"/>
    </row>
    <row r="46" ht="3" customHeight="1" thickBot="1">
      <c r="K46" s="5"/>
    </row>
    <row r="47" spans="1:9" ht="13.5" customHeight="1" thickBot="1">
      <c r="A47" s="38" t="s">
        <v>36</v>
      </c>
      <c r="B47" s="39"/>
      <c r="C47" s="39"/>
      <c r="D47" s="39"/>
      <c r="E47" s="39"/>
      <c r="F47" s="39"/>
      <c r="G47" s="39"/>
      <c r="H47" s="7">
        <f>+K38</f>
        <v>0</v>
      </c>
      <c r="I47" s="18">
        <f>+H47/$H$41</f>
        <v>0</v>
      </c>
    </row>
    <row r="48" spans="1:11" s="4" customFormat="1" ht="12.75">
      <c r="A48" s="15"/>
      <c r="B48" s="15"/>
      <c r="C48" s="15"/>
      <c r="D48" s="15"/>
      <c r="E48" s="15"/>
      <c r="F48" s="15"/>
      <c r="G48" s="15"/>
      <c r="H48" s="15"/>
      <c r="I48" s="40"/>
      <c r="J48"/>
      <c r="K48" s="15"/>
    </row>
    <row r="49" spans="1:15" s="4" customFormat="1" ht="15" customHeight="1">
      <c r="A49" s="41">
        <v>1</v>
      </c>
      <c r="B49" s="288" t="s">
        <v>48</v>
      </c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</row>
    <row r="50" spans="1:15" s="4" customFormat="1" ht="15" customHeight="1">
      <c r="A50" s="41"/>
      <c r="B50" s="288" t="s">
        <v>49</v>
      </c>
      <c r="C50" s="288"/>
      <c r="D50" s="288"/>
      <c r="E50" s="288"/>
      <c r="F50" s="288"/>
      <c r="G50" s="288"/>
      <c r="H50" s="288"/>
      <c r="I50" s="288"/>
      <c r="J50" s="288"/>
      <c r="K50" s="288"/>
      <c r="L50" s="46"/>
      <c r="M50" s="46"/>
      <c r="N50" s="46"/>
      <c r="O50" s="46"/>
    </row>
    <row r="51" spans="1:13" ht="14.25">
      <c r="A51" s="41">
        <v>2</v>
      </c>
      <c r="B51" s="287" t="s">
        <v>40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</row>
    <row r="52" spans="1:13" ht="14.25">
      <c r="A52" s="41">
        <v>3</v>
      </c>
      <c r="B52" s="287" t="s">
        <v>5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</row>
    <row r="53" spans="1:13" ht="14.25">
      <c r="A53" s="41">
        <v>4</v>
      </c>
      <c r="B53" s="45" t="s">
        <v>37</v>
      </c>
      <c r="C53" s="45"/>
      <c r="D53" s="45"/>
      <c r="E53" s="45"/>
      <c r="F53" s="45"/>
      <c r="G53" s="45"/>
      <c r="H53" s="45"/>
      <c r="I53" s="45"/>
      <c r="J53" s="45"/>
      <c r="K53" s="45"/>
      <c r="L53" s="44"/>
      <c r="M53" s="44"/>
    </row>
    <row r="54" spans="1:13" ht="14.25">
      <c r="A54" s="41">
        <v>5</v>
      </c>
      <c r="B54" s="45" t="s">
        <v>6</v>
      </c>
      <c r="C54" s="45"/>
      <c r="D54" s="45"/>
      <c r="E54" s="45"/>
      <c r="F54" s="45"/>
      <c r="G54" s="45"/>
      <c r="H54" s="45"/>
      <c r="I54" s="45"/>
      <c r="J54" s="45"/>
      <c r="K54" s="45"/>
      <c r="L54" s="44"/>
      <c r="M54" s="44"/>
    </row>
    <row r="55" spans="1:13" ht="14.25">
      <c r="A55" s="41">
        <v>6</v>
      </c>
      <c r="B55" s="45" t="s">
        <v>38</v>
      </c>
      <c r="C55" s="45"/>
      <c r="D55" s="45"/>
      <c r="E55" s="45"/>
      <c r="F55" s="45"/>
      <c r="G55" s="45"/>
      <c r="H55" s="45"/>
      <c r="I55" s="45"/>
      <c r="J55" s="45"/>
      <c r="K55" s="45"/>
      <c r="L55" s="44"/>
      <c r="M55" s="44"/>
    </row>
    <row r="56" spans="1:13" ht="14.25">
      <c r="A56" s="2">
        <v>7</v>
      </c>
      <c r="B56" s="45" t="s">
        <v>39</v>
      </c>
      <c r="C56" s="45"/>
      <c r="D56" s="45"/>
      <c r="E56" s="45"/>
      <c r="F56" s="45"/>
      <c r="G56" s="45"/>
      <c r="H56" s="45"/>
      <c r="I56" s="45"/>
      <c r="J56" s="45"/>
      <c r="K56" s="45"/>
      <c r="L56" s="44"/>
      <c r="M56" s="44"/>
    </row>
    <row r="57" ht="14.25">
      <c r="A57" s="2"/>
    </row>
  </sheetData>
  <mergeCells count="13">
    <mergeCell ref="K1:K3"/>
    <mergeCell ref="C1:C3"/>
    <mergeCell ref="E1:E3"/>
    <mergeCell ref="F1:F3"/>
    <mergeCell ref="G1:G3"/>
    <mergeCell ref="H1:H3"/>
    <mergeCell ref="I1:I3"/>
    <mergeCell ref="D1:D3"/>
    <mergeCell ref="J1:J3"/>
    <mergeCell ref="B51:M51"/>
    <mergeCell ref="B52:M52"/>
    <mergeCell ref="B49:O49"/>
    <mergeCell ref="B50:K50"/>
  </mergeCells>
  <printOptions horizontalCentered="1" verticalCentered="1"/>
  <pageMargins left="0.7874015748031497" right="0.7874015748031497" top="0.984251968503937" bottom="0.984251968503937" header="0.5118110236220472" footer="0.7874015748031497"/>
  <pageSetup fitToHeight="1" fitToWidth="1" horizontalDpi="600" verticalDpi="600" orientation="landscape" paperSize="8" scale="48" r:id="rId1"/>
  <headerFooter alignWithMargins="0">
    <oddHeader>&amp;LRegione Piemonte&amp;CQuadro finanziario del Programma Operativo
"Programma Territoriale Integrato dell'Area Casalese: freddo, logistica, energia per uno sviluppo competitivo" presentato da Comune di Casale Monferrato&amp;RBando PTI per gli anni 2006-2007</oddHeader>
    <oddFooter>&amp;L......................., lì .../.../...
Firma del legale rappresentante 
.......................................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115" zoomScaleNormal="115" workbookViewId="0" topLeftCell="A16">
      <selection activeCell="J38" sqref="J38"/>
    </sheetView>
  </sheetViews>
  <sheetFormatPr defaultColWidth="9.140625" defaultRowHeight="12.75"/>
  <cols>
    <col min="1" max="1" width="6.421875" style="0" customWidth="1"/>
    <col min="3" max="3" width="10.28125" style="0" customWidth="1"/>
    <col min="8" max="8" width="9.8515625" style="0" bestFit="1" customWidth="1"/>
    <col min="9" max="9" width="16.7109375" style="0" customWidth="1"/>
    <col min="10" max="10" width="18.421875" style="0" bestFit="1" customWidth="1"/>
    <col min="11" max="11" width="10.140625" style="0" bestFit="1" customWidth="1"/>
    <col min="12" max="12" width="10.8515625" style="0" customWidth="1"/>
    <col min="13" max="13" width="14.57421875" style="0" bestFit="1" customWidth="1"/>
  </cols>
  <sheetData>
    <row r="1" spans="1:10" ht="12.75">
      <c r="A1" s="312" t="s">
        <v>123</v>
      </c>
      <c r="B1" s="312"/>
      <c r="C1" s="312"/>
      <c r="D1" s="312"/>
      <c r="E1" s="312"/>
      <c r="F1" s="312"/>
      <c r="G1" s="312"/>
      <c r="H1" s="312"/>
      <c r="I1" s="312"/>
      <c r="J1" s="5"/>
    </row>
    <row r="2" spans="1:10" ht="12.75">
      <c r="A2" s="313" t="s">
        <v>124</v>
      </c>
      <c r="B2" s="313"/>
      <c r="C2" s="313"/>
      <c r="D2" s="313"/>
      <c r="E2" s="313"/>
      <c r="F2" s="313"/>
      <c r="G2" s="313"/>
      <c r="H2" s="313"/>
      <c r="I2" s="313"/>
      <c r="J2" s="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7" t="s">
        <v>69</v>
      </c>
      <c r="B4" s="58"/>
      <c r="C4" s="55"/>
      <c r="D4" s="55"/>
      <c r="E4" s="55"/>
      <c r="F4" s="55"/>
      <c r="G4" s="55"/>
      <c r="H4" s="55"/>
      <c r="I4" s="55"/>
    </row>
    <row r="5" spans="1:9" ht="12.75">
      <c r="A5" s="305" t="s">
        <v>70</v>
      </c>
      <c r="B5" s="305"/>
      <c r="C5" s="305"/>
      <c r="D5" s="305"/>
      <c r="E5" s="305"/>
      <c r="F5" s="305"/>
      <c r="G5" s="305"/>
      <c r="H5" s="305"/>
      <c r="I5" s="305"/>
    </row>
    <row r="6" spans="1:9" ht="13.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3.5" thickBot="1">
      <c r="A7" s="300" t="s">
        <v>125</v>
      </c>
      <c r="B7" s="301"/>
      <c r="C7" s="301"/>
      <c r="D7" s="301"/>
      <c r="E7" s="301"/>
      <c r="F7" s="301"/>
      <c r="G7" s="301"/>
      <c r="H7" s="301"/>
      <c r="I7" s="302"/>
    </row>
    <row r="8" spans="1:9" ht="12.75">
      <c r="A8" s="55"/>
      <c r="B8" s="59"/>
      <c r="C8" s="55"/>
      <c r="D8" s="55"/>
      <c r="E8" s="55"/>
      <c r="F8" s="55"/>
      <c r="G8" s="55"/>
      <c r="H8" s="60"/>
      <c r="I8" s="61"/>
    </row>
    <row r="9" spans="1:9" ht="12.75">
      <c r="A9" s="55"/>
      <c r="B9" s="57" t="s">
        <v>71</v>
      </c>
      <c r="C9" s="55"/>
      <c r="D9" s="55"/>
      <c r="E9" s="55"/>
      <c r="F9" s="55"/>
      <c r="G9" s="55"/>
      <c r="H9" s="55"/>
      <c r="I9" s="62" t="s">
        <v>72</v>
      </c>
    </row>
    <row r="10" spans="1:9" ht="12.75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63" t="s">
        <v>73</v>
      </c>
      <c r="B11" s="57" t="s">
        <v>74</v>
      </c>
      <c r="C11" s="57"/>
      <c r="D11" s="57"/>
      <c r="E11" s="55"/>
      <c r="F11" s="55"/>
      <c r="G11" s="55"/>
      <c r="H11" s="55"/>
      <c r="I11" s="64">
        <v>1178813.41</v>
      </c>
    </row>
    <row r="12" spans="1:9" ht="12.75">
      <c r="A12" s="55"/>
      <c r="B12" s="55"/>
      <c r="C12" s="55"/>
      <c r="D12" s="55"/>
      <c r="E12" s="55"/>
      <c r="F12" s="55"/>
      <c r="G12" s="55"/>
      <c r="H12" s="55"/>
      <c r="I12" s="67"/>
    </row>
    <row r="13" spans="1:9" ht="12.75">
      <c r="A13" s="63" t="s">
        <v>79</v>
      </c>
      <c r="B13" s="57" t="s">
        <v>80</v>
      </c>
      <c r="C13" s="57"/>
      <c r="D13" s="63"/>
      <c r="E13" s="55"/>
      <c r="F13" s="55"/>
      <c r="G13" s="55"/>
      <c r="H13" s="55"/>
      <c r="I13" s="67"/>
    </row>
    <row r="14" spans="1:9" ht="12.75">
      <c r="A14" s="65" t="s">
        <v>81</v>
      </c>
      <c r="B14" s="55" t="s">
        <v>82</v>
      </c>
      <c r="C14" s="57"/>
      <c r="D14" s="63"/>
      <c r="E14" s="55"/>
      <c r="F14" s="55"/>
      <c r="G14" s="55"/>
      <c r="H14" s="55"/>
      <c r="I14" s="85">
        <f>I11*10%</f>
        <v>117881.341</v>
      </c>
    </row>
    <row r="15" spans="1:9" ht="12.75">
      <c r="A15" s="65" t="s">
        <v>83</v>
      </c>
      <c r="B15" s="44" t="s">
        <v>84</v>
      </c>
      <c r="C15" s="55"/>
      <c r="D15" s="55"/>
      <c r="E15" s="55"/>
      <c r="F15" s="55"/>
      <c r="G15" s="55"/>
      <c r="H15" s="55"/>
      <c r="I15" s="85">
        <v>742155.5</v>
      </c>
    </row>
    <row r="16" spans="1:9" ht="12.75">
      <c r="A16" s="65" t="s">
        <v>85</v>
      </c>
      <c r="B16" s="44" t="s">
        <v>86</v>
      </c>
      <c r="C16" s="55"/>
      <c r="D16" s="55"/>
      <c r="E16" s="55"/>
      <c r="F16" s="55"/>
      <c r="G16" s="55"/>
      <c r="H16" s="55"/>
      <c r="I16" s="66">
        <f>I11*2%</f>
        <v>23576.2682</v>
      </c>
    </row>
    <row r="17" spans="1:9" ht="13.5" thickBot="1">
      <c r="A17" s="55"/>
      <c r="B17" s="55"/>
      <c r="C17" s="55"/>
      <c r="D17" s="55"/>
      <c r="E17" s="55"/>
      <c r="F17" s="55"/>
      <c r="G17" s="55"/>
      <c r="H17" s="60"/>
      <c r="I17" s="68"/>
    </row>
    <row r="18" spans="1:9" ht="13.5" thickBot="1">
      <c r="A18" s="55"/>
      <c r="B18" s="59" t="s">
        <v>87</v>
      </c>
      <c r="C18" s="55"/>
      <c r="D18" s="55"/>
      <c r="E18" s="55"/>
      <c r="F18" s="55"/>
      <c r="G18" s="55"/>
      <c r="H18" s="60"/>
      <c r="I18" s="69">
        <f>SUM(I11,I14:I16)</f>
        <v>2062426.5192</v>
      </c>
    </row>
    <row r="19" spans="1:9" ht="12.75">
      <c r="A19" s="58"/>
      <c r="B19" s="58"/>
      <c r="C19" s="58"/>
      <c r="D19" s="58"/>
      <c r="E19" s="58"/>
      <c r="F19" s="58"/>
      <c r="G19" s="70"/>
      <c r="H19" s="58"/>
      <c r="I19" s="71"/>
    </row>
    <row r="20" spans="1:9" ht="12.75">
      <c r="A20" s="72" t="s">
        <v>126</v>
      </c>
      <c r="B20" s="58"/>
      <c r="C20" s="58"/>
      <c r="D20" s="58"/>
      <c r="E20" s="58"/>
      <c r="F20" s="58"/>
      <c r="G20" s="70"/>
      <c r="H20" s="58"/>
      <c r="I20" s="71"/>
    </row>
    <row r="21" spans="1:9" ht="12.75">
      <c r="A21" s="72" t="s">
        <v>89</v>
      </c>
      <c r="B21" s="58"/>
      <c r="C21" s="58"/>
      <c r="D21" s="58"/>
      <c r="E21" s="58"/>
      <c r="F21" s="58"/>
      <c r="G21" s="70"/>
      <c r="H21" s="58"/>
      <c r="I21" s="71"/>
    </row>
    <row r="22" spans="1:9" ht="12.75">
      <c r="A22" s="55"/>
      <c r="B22" s="55"/>
      <c r="C22" s="73"/>
      <c r="D22" s="73"/>
      <c r="E22" s="73"/>
      <c r="F22" s="73"/>
      <c r="G22" s="73"/>
      <c r="H22" s="73"/>
      <c r="I22" s="73"/>
    </row>
    <row r="23" spans="1:9" ht="12.75">
      <c r="A23" s="57" t="s">
        <v>90</v>
      </c>
      <c r="B23" s="58"/>
      <c r="C23" s="55"/>
      <c r="D23" s="55"/>
      <c r="E23" s="55"/>
      <c r="F23" s="55"/>
      <c r="G23" s="55"/>
      <c r="H23" s="55"/>
      <c r="I23" s="55"/>
    </row>
    <row r="24" spans="1:9" ht="12.75">
      <c r="A24" s="305" t="s">
        <v>91</v>
      </c>
      <c r="B24" s="305"/>
      <c r="C24" s="305"/>
      <c r="D24" s="305"/>
      <c r="E24" s="305"/>
      <c r="F24" s="305"/>
      <c r="G24" s="305"/>
      <c r="H24" s="305"/>
      <c r="I24" s="305"/>
    </row>
    <row r="25" spans="1:9" ht="13.5" thickBot="1">
      <c r="A25" s="306"/>
      <c r="B25" s="306"/>
      <c r="C25" s="306"/>
      <c r="D25" s="306"/>
      <c r="E25" s="306"/>
      <c r="F25" s="306"/>
      <c r="G25" s="306"/>
      <c r="H25" s="306"/>
      <c r="I25" s="306"/>
    </row>
    <row r="26" spans="1:9" ht="13.5" thickBot="1">
      <c r="A26" s="300" t="s">
        <v>125</v>
      </c>
      <c r="B26" s="301"/>
      <c r="C26" s="301"/>
      <c r="D26" s="301"/>
      <c r="E26" s="301"/>
      <c r="F26" s="301"/>
      <c r="G26" s="301"/>
      <c r="H26" s="301"/>
      <c r="I26" s="302"/>
    </row>
    <row r="27" spans="1:9" ht="12.75">
      <c r="A27" s="55"/>
      <c r="B27" s="59"/>
      <c r="C27" s="55"/>
      <c r="D27" s="55"/>
      <c r="E27" s="55"/>
      <c r="F27" s="55"/>
      <c r="G27" s="55"/>
      <c r="H27" s="60"/>
      <c r="I27" s="61"/>
    </row>
    <row r="28" spans="1:9" ht="12.75">
      <c r="A28" s="55"/>
      <c r="B28" s="57" t="s">
        <v>71</v>
      </c>
      <c r="C28" s="55"/>
      <c r="D28" s="55"/>
      <c r="E28" s="55"/>
      <c r="F28" s="55"/>
      <c r="G28" s="55"/>
      <c r="H28" s="55"/>
      <c r="I28" s="62" t="s">
        <v>92</v>
      </c>
    </row>
    <row r="29" spans="1:9" ht="12.75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2.75">
      <c r="A30" s="63" t="s">
        <v>73</v>
      </c>
      <c r="B30" s="57" t="s">
        <v>74</v>
      </c>
      <c r="C30" s="57"/>
      <c r="D30" s="57"/>
      <c r="E30" s="55"/>
      <c r="F30" s="55"/>
      <c r="G30" s="55"/>
      <c r="H30" s="55"/>
      <c r="I30" s="64">
        <f>SUM(I31:I31)</f>
        <v>10839400</v>
      </c>
    </row>
    <row r="31" spans="1:9" ht="12.75">
      <c r="A31" s="65" t="s">
        <v>75</v>
      </c>
      <c r="B31" s="86" t="s">
        <v>127</v>
      </c>
      <c r="C31" s="44"/>
      <c r="D31" s="44"/>
      <c r="E31" s="44"/>
      <c r="F31" s="44"/>
      <c r="G31" s="44"/>
      <c r="H31" s="44"/>
      <c r="I31" s="87">
        <f>400*(54197*50%)</f>
        <v>10839400</v>
      </c>
    </row>
    <row r="32" spans="1:9" ht="12.75">
      <c r="A32" s="55"/>
      <c r="B32" s="55"/>
      <c r="C32" s="55"/>
      <c r="D32" s="55"/>
      <c r="E32" s="55"/>
      <c r="F32" s="55"/>
      <c r="G32" s="55"/>
      <c r="H32" s="55"/>
      <c r="I32" s="67"/>
    </row>
    <row r="33" spans="1:9" ht="12.75">
      <c r="A33" s="63" t="s">
        <v>79</v>
      </c>
      <c r="B33" s="57" t="s">
        <v>80</v>
      </c>
      <c r="C33" s="57"/>
      <c r="D33" s="63"/>
      <c r="E33" s="55"/>
      <c r="F33" s="55"/>
      <c r="G33" s="55"/>
      <c r="H33" s="55"/>
      <c r="I33" s="67"/>
    </row>
    <row r="34" spans="1:9" ht="12.75">
      <c r="A34" s="65" t="s">
        <v>81</v>
      </c>
      <c r="B34" s="55" t="s">
        <v>82</v>
      </c>
      <c r="C34" s="57"/>
      <c r="D34" s="63"/>
      <c r="E34" s="55"/>
      <c r="F34" s="55"/>
      <c r="G34" s="55"/>
      <c r="H34" s="55"/>
      <c r="I34" s="66">
        <v>0</v>
      </c>
    </row>
    <row r="35" spans="1:9" ht="12.75">
      <c r="A35" s="65" t="s">
        <v>83</v>
      </c>
      <c r="B35" s="44" t="s">
        <v>84</v>
      </c>
      <c r="C35" s="55"/>
      <c r="D35" s="55"/>
      <c r="E35" s="55"/>
      <c r="F35" s="55"/>
      <c r="G35" s="55"/>
      <c r="H35" s="55"/>
      <c r="I35" s="66">
        <v>0</v>
      </c>
    </row>
    <row r="36" spans="1:9" ht="12.75">
      <c r="A36" s="65" t="s">
        <v>85</v>
      </c>
      <c r="B36" s="44" t="s">
        <v>86</v>
      </c>
      <c r="C36" s="55"/>
      <c r="D36" s="55"/>
      <c r="E36" s="55"/>
      <c r="F36" s="55"/>
      <c r="G36" s="55"/>
      <c r="H36" s="55"/>
      <c r="I36" s="66">
        <f>I30*0.02</f>
        <v>216788</v>
      </c>
    </row>
    <row r="37" spans="1:9" ht="13.5" thickBot="1">
      <c r="A37" s="55"/>
      <c r="B37" s="55"/>
      <c r="C37" s="55"/>
      <c r="D37" s="55"/>
      <c r="E37" s="55"/>
      <c r="F37" s="55"/>
      <c r="G37" s="55"/>
      <c r="H37" s="60"/>
      <c r="I37" s="68"/>
    </row>
    <row r="38" spans="1:9" ht="13.5" thickBot="1">
      <c r="A38" s="55"/>
      <c r="B38" s="59" t="s">
        <v>87</v>
      </c>
      <c r="C38" s="55"/>
      <c r="D38" s="55"/>
      <c r="E38" s="55"/>
      <c r="F38" s="55"/>
      <c r="G38" s="55"/>
      <c r="H38" s="60"/>
      <c r="I38" s="69">
        <f>SUM(I34:I37,I30)</f>
        <v>11056188</v>
      </c>
    </row>
    <row r="39" spans="1:9" ht="13.5" thickBot="1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3.5" thickBot="1">
      <c r="A40" s="76" t="s">
        <v>100</v>
      </c>
      <c r="B40" s="77"/>
      <c r="C40" s="77"/>
      <c r="D40" s="77"/>
      <c r="E40" s="77"/>
      <c r="F40" s="77"/>
      <c r="G40" s="78"/>
      <c r="H40" s="55"/>
      <c r="I40" s="79">
        <f>SUM(I18,I38)</f>
        <v>13118614.5192</v>
      </c>
    </row>
    <row r="41" spans="1:9" ht="12.75">
      <c r="A41" s="55"/>
      <c r="B41" s="55"/>
      <c r="C41" s="55"/>
      <c r="D41" s="55"/>
      <c r="E41" s="55"/>
      <c r="F41" s="55"/>
      <c r="G41" s="55"/>
      <c r="H41" s="55"/>
      <c r="I41" s="55"/>
    </row>
    <row r="42" ht="12.75">
      <c r="B42" s="84" t="s">
        <v>128</v>
      </c>
    </row>
  </sheetData>
  <mergeCells count="8">
    <mergeCell ref="A1:I1"/>
    <mergeCell ref="A24:I24"/>
    <mergeCell ref="A25:I25"/>
    <mergeCell ref="A26:I26"/>
    <mergeCell ref="A2:I2"/>
    <mergeCell ref="A5:I5"/>
    <mergeCell ref="A6:I6"/>
    <mergeCell ref="A7:I7"/>
  </mergeCells>
  <printOptions/>
  <pageMargins left="0.5905511811023623" right="0.5905511811023623" top="1.5748031496062993" bottom="0.984251968503937" header="0.9055118110236221" footer="0.5118110236220472"/>
  <pageSetup fitToHeight="1" fitToWidth="1" horizontalDpi="600" verticalDpi="600" orientation="portrait" paperSize="9" r:id="rId2"/>
  <headerFooter alignWithMargins="0">
    <oddHeader>&amp;LRegione Piemonte&amp;C
Ripartizione importi&amp;RBando Programmi Territoriali Integrati</oddHeader>
    <oddFooter>&amp;LPagina &amp;P di &amp;N&amp;RUltimo aggiornamento: 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="115" zoomScaleNormal="115" workbookViewId="0" topLeftCell="A1">
      <selection activeCell="A7" sqref="A7:H7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2.7109375" style="55" bestFit="1" customWidth="1"/>
    <col min="4" max="4" width="13.140625" style="55" bestFit="1" customWidth="1"/>
    <col min="5" max="5" width="11.28125" style="55" bestFit="1" customWidth="1"/>
    <col min="6" max="7" width="10.57421875" style="55" bestFit="1" customWidth="1"/>
    <col min="8" max="8" width="16.7109375" style="55" customWidth="1"/>
    <col min="9" max="9" width="16.57421875" style="55" bestFit="1" customWidth="1"/>
    <col min="10" max="10" width="14.57421875" style="55" bestFit="1" customWidth="1"/>
    <col min="11" max="16384" width="9.140625" style="55" customWidth="1"/>
  </cols>
  <sheetData>
    <row r="1" spans="1:8" ht="12">
      <c r="A1" s="312" t="s">
        <v>123</v>
      </c>
      <c r="B1" s="312"/>
      <c r="C1" s="312"/>
      <c r="D1" s="312"/>
      <c r="E1" s="312"/>
      <c r="F1" s="312"/>
      <c r="G1" s="312"/>
      <c r="H1" s="312"/>
    </row>
    <row r="2" spans="1:8" ht="12">
      <c r="A2" s="313" t="s">
        <v>124</v>
      </c>
      <c r="B2" s="313"/>
      <c r="C2" s="313"/>
      <c r="D2" s="313"/>
      <c r="E2" s="313"/>
      <c r="F2" s="313"/>
      <c r="G2" s="313"/>
      <c r="H2" s="313"/>
    </row>
    <row r="3" spans="1:8" ht="12">
      <c r="A3" s="56"/>
      <c r="B3" s="56"/>
      <c r="C3" s="56"/>
      <c r="D3" s="56"/>
      <c r="E3" s="56"/>
      <c r="F3" s="56"/>
      <c r="G3" s="56"/>
      <c r="H3" s="56"/>
    </row>
    <row r="4" spans="1:2" ht="12">
      <c r="A4" s="57" t="s">
        <v>69</v>
      </c>
      <c r="B4" s="58"/>
    </row>
    <row r="5" spans="1:8" ht="12">
      <c r="A5" s="305" t="s">
        <v>70</v>
      </c>
      <c r="B5" s="305"/>
      <c r="C5" s="305"/>
      <c r="D5" s="305"/>
      <c r="E5" s="305"/>
      <c r="F5" s="305"/>
      <c r="G5" s="305"/>
      <c r="H5" s="305"/>
    </row>
    <row r="6" spans="1:8" ht="12.75" thickBot="1">
      <c r="A6" s="306"/>
      <c r="B6" s="306"/>
      <c r="C6" s="306"/>
      <c r="D6" s="306"/>
      <c r="E6" s="306"/>
      <c r="F6" s="306"/>
      <c r="G6" s="306"/>
      <c r="H6" s="306"/>
    </row>
    <row r="7" spans="1:9" ht="12.75" thickBot="1">
      <c r="A7" s="300" t="s">
        <v>130</v>
      </c>
      <c r="B7" s="301"/>
      <c r="C7" s="301"/>
      <c r="D7" s="301"/>
      <c r="E7" s="301"/>
      <c r="F7" s="301"/>
      <c r="G7" s="301"/>
      <c r="H7" s="302"/>
      <c r="I7" s="88"/>
    </row>
    <row r="8" spans="2:9" ht="12">
      <c r="B8" s="59"/>
      <c r="H8" s="61"/>
      <c r="I8" s="89"/>
    </row>
    <row r="9" spans="2:9" ht="13.5" customHeight="1">
      <c r="B9" s="57" t="s">
        <v>71</v>
      </c>
      <c r="H9" s="62" t="s">
        <v>72</v>
      </c>
      <c r="I9" s="90"/>
    </row>
    <row r="10" ht="13.5" customHeight="1">
      <c r="I10" s="91"/>
    </row>
    <row r="11" spans="1:9" ht="13.5" customHeight="1">
      <c r="A11" s="63" t="s">
        <v>73</v>
      </c>
      <c r="B11" s="57" t="s">
        <v>74</v>
      </c>
      <c r="C11" s="57"/>
      <c r="D11" s="57"/>
      <c r="H11" s="64">
        <f>SUM(H12:H12)</f>
        <v>729402.41</v>
      </c>
      <c r="I11" s="88"/>
    </row>
    <row r="12" spans="1:9" ht="13.5" customHeight="1">
      <c r="A12" s="65" t="s">
        <v>75</v>
      </c>
      <c r="B12" s="44" t="s">
        <v>131</v>
      </c>
      <c r="C12" s="44"/>
      <c r="D12" s="44"/>
      <c r="E12" s="44"/>
      <c r="F12" s="44"/>
      <c r="G12" s="44"/>
      <c r="H12" s="66">
        <v>729402.41</v>
      </c>
      <c r="I12" s="88"/>
    </row>
    <row r="13" ht="13.5" customHeight="1">
      <c r="H13" s="67"/>
    </row>
    <row r="14" spans="1:8" ht="13.5" customHeight="1">
      <c r="A14" s="63" t="s">
        <v>79</v>
      </c>
      <c r="B14" s="57" t="s">
        <v>80</v>
      </c>
      <c r="C14" s="57"/>
      <c r="D14" s="63"/>
      <c r="H14" s="67"/>
    </row>
    <row r="15" spans="1:8" ht="13.5" customHeight="1">
      <c r="A15" s="65" t="s">
        <v>81</v>
      </c>
      <c r="B15" s="55" t="s">
        <v>82</v>
      </c>
      <c r="C15" s="57"/>
      <c r="D15" s="63"/>
      <c r="H15" s="66">
        <v>210549.15</v>
      </c>
    </row>
    <row r="16" spans="1:8" ht="13.5" customHeight="1">
      <c r="A16" s="65" t="s">
        <v>83</v>
      </c>
      <c r="B16" s="44" t="s">
        <v>84</v>
      </c>
      <c r="H16" s="66">
        <v>0</v>
      </c>
    </row>
    <row r="17" ht="13.5" customHeight="1" thickBot="1">
      <c r="H17" s="68"/>
    </row>
    <row r="18" spans="2:8" ht="13.5" customHeight="1" thickBot="1">
      <c r="B18" s="59" t="s">
        <v>87</v>
      </c>
      <c r="H18" s="69">
        <f>SUM(H15:H17,H11)</f>
        <v>939951.56</v>
      </c>
    </row>
    <row r="20" ht="12">
      <c r="B20" s="84" t="s">
        <v>128</v>
      </c>
    </row>
  </sheetData>
  <mergeCells count="5">
    <mergeCell ref="A7:H7"/>
    <mergeCell ref="A5:H5"/>
    <mergeCell ref="A6:H6"/>
    <mergeCell ref="A1:H1"/>
    <mergeCell ref="A2:H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2"/>
  <headerFooter alignWithMargins="0">
    <oddHeader>&amp;LRegione Piemonte&amp;C
Ripartizione importi&amp;RBando Programmi Territoriali Integrati</oddHeader>
    <oddFooter>&amp;LPagina &amp;P di &amp;N&amp;RUltimo aggiornamento: 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K22"/>
  <sheetViews>
    <sheetView zoomScale="115" zoomScaleNormal="115" workbookViewId="0" topLeftCell="A1">
      <selection activeCell="I18" sqref="I18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0.8515625" style="55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255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256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69</v>
      </c>
      <c r="B4" s="58"/>
    </row>
    <row r="5" spans="1:9" ht="12">
      <c r="A5" s="305" t="s">
        <v>70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2.75" thickBot="1">
      <c r="A7" s="300" t="s">
        <v>257</v>
      </c>
      <c r="B7" s="301"/>
      <c r="C7" s="301"/>
      <c r="D7" s="301"/>
      <c r="E7" s="301"/>
      <c r="F7" s="301"/>
      <c r="G7" s="301"/>
      <c r="H7" s="301"/>
      <c r="I7" s="302"/>
    </row>
    <row r="8" spans="2:11" ht="12">
      <c r="B8" s="59"/>
      <c r="H8" s="60"/>
      <c r="I8" s="61"/>
      <c r="J8" s="89"/>
      <c r="K8" s="89"/>
    </row>
    <row r="9" spans="2:11" ht="13.5" customHeight="1">
      <c r="B9" s="57" t="s">
        <v>71</v>
      </c>
      <c r="I9" s="62" t="s">
        <v>72</v>
      </c>
      <c r="J9" s="90"/>
      <c r="K9" s="90"/>
    </row>
    <row r="10" spans="10:11" ht="13.5" customHeight="1">
      <c r="J10" s="91"/>
      <c r="K10" s="91"/>
    </row>
    <row r="11" spans="1:11" ht="13.5" customHeight="1">
      <c r="A11" s="63" t="s">
        <v>73</v>
      </c>
      <c r="B11" s="57" t="s">
        <v>74</v>
      </c>
      <c r="C11" s="57"/>
      <c r="D11" s="57"/>
      <c r="I11" s="64">
        <f>SUM(I12:I12)</f>
        <v>2100000</v>
      </c>
      <c r="J11" s="88"/>
      <c r="K11" s="88"/>
    </row>
    <row r="12" spans="1:11" ht="13.5" customHeight="1">
      <c r="A12" s="65" t="s">
        <v>75</v>
      </c>
      <c r="B12" s="44" t="s">
        <v>258</v>
      </c>
      <c r="C12" s="44"/>
      <c r="D12" s="44"/>
      <c r="E12" s="44"/>
      <c r="F12" s="44"/>
      <c r="G12" s="44"/>
      <c r="H12" s="44"/>
      <c r="I12" s="66">
        <v>2100000</v>
      </c>
      <c r="J12" s="88"/>
      <c r="K12" s="88"/>
    </row>
    <row r="13" spans="9:11" ht="13.5" customHeight="1">
      <c r="I13" s="67"/>
      <c r="J13" s="88"/>
      <c r="K13" s="88"/>
    </row>
    <row r="14" spans="1:11" ht="13.5" customHeight="1">
      <c r="A14" s="63" t="s">
        <v>79</v>
      </c>
      <c r="B14" s="57" t="s">
        <v>80</v>
      </c>
      <c r="C14" s="57"/>
      <c r="D14" s="63"/>
      <c r="I14" s="67"/>
      <c r="J14" s="88"/>
      <c r="K14" s="88"/>
    </row>
    <row r="15" spans="1:10" ht="13.5" customHeight="1">
      <c r="A15" s="65" t="s">
        <v>81</v>
      </c>
      <c r="B15" s="55" t="s">
        <v>82</v>
      </c>
      <c r="C15" s="57"/>
      <c r="D15" s="63"/>
      <c r="I15" s="66"/>
      <c r="J15" s="88"/>
    </row>
    <row r="16" spans="1:10" ht="13.5" customHeight="1">
      <c r="A16" s="65" t="s">
        <v>83</v>
      </c>
      <c r="B16" s="44" t="s">
        <v>84</v>
      </c>
      <c r="I16" s="66"/>
      <c r="J16" s="88"/>
    </row>
    <row r="17" spans="8:9" ht="13.5" customHeight="1" thickBot="1">
      <c r="H17" s="60"/>
      <c r="I17" s="68"/>
    </row>
    <row r="18" spans="2:9" ht="12.75" thickBot="1">
      <c r="B18" s="59" t="s">
        <v>87</v>
      </c>
      <c r="H18" s="60"/>
      <c r="I18" s="69">
        <f>SUM(I15:I17,I11)</f>
        <v>2100000</v>
      </c>
    </row>
    <row r="19" spans="1:9" ht="12">
      <c r="A19" s="58"/>
      <c r="B19" s="58"/>
      <c r="C19" s="58"/>
      <c r="D19" s="58"/>
      <c r="E19" s="58"/>
      <c r="F19" s="58"/>
      <c r="G19" s="70"/>
      <c r="H19" s="58"/>
      <c r="I19" s="71"/>
    </row>
    <row r="20" spans="1:9" s="93" customFormat="1" ht="11.25">
      <c r="A20" s="72" t="s">
        <v>126</v>
      </c>
      <c r="B20" s="17"/>
      <c r="C20" s="17"/>
      <c r="D20" s="17"/>
      <c r="E20" s="17"/>
      <c r="F20" s="17"/>
      <c r="G20" s="80"/>
      <c r="H20" s="17"/>
      <c r="I20" s="81"/>
    </row>
    <row r="21" spans="1:9" s="93" customFormat="1" ht="11.25">
      <c r="A21" s="72" t="s">
        <v>89</v>
      </c>
      <c r="B21" s="17"/>
      <c r="C21" s="17"/>
      <c r="D21" s="17"/>
      <c r="E21" s="17"/>
      <c r="F21" s="17"/>
      <c r="G21" s="80"/>
      <c r="H21" s="17"/>
      <c r="I21" s="81"/>
    </row>
    <row r="22" spans="3:9" ht="12">
      <c r="C22" s="73"/>
      <c r="D22" s="73"/>
      <c r="E22" s="73"/>
      <c r="F22" s="73"/>
      <c r="G22" s="73"/>
      <c r="H22" s="73"/>
      <c r="I22" s="73"/>
    </row>
  </sheetData>
  <mergeCells count="5">
    <mergeCell ref="A7:I7"/>
    <mergeCell ref="A5:I5"/>
    <mergeCell ref="A6:I6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="130" zoomScaleNormal="130" workbookViewId="0" topLeftCell="A61">
      <selection activeCell="K48" sqref="K48"/>
    </sheetView>
  </sheetViews>
  <sheetFormatPr defaultColWidth="9.140625" defaultRowHeight="12.75"/>
  <cols>
    <col min="1" max="1" width="6.421875" style="0" customWidth="1"/>
    <col min="2" max="2" width="13.00390625" style="0" customWidth="1"/>
    <col min="3" max="3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bestFit="1" customWidth="1"/>
  </cols>
  <sheetData>
    <row r="1" spans="1:10" ht="15.75">
      <c r="A1" s="293" t="s">
        <v>166</v>
      </c>
      <c r="B1" s="293"/>
      <c r="C1" s="293"/>
      <c r="D1" s="293"/>
      <c r="E1" s="293"/>
      <c r="F1" s="293"/>
      <c r="G1" s="293"/>
      <c r="H1" s="293"/>
      <c r="I1" s="293"/>
      <c r="J1" s="5"/>
    </row>
    <row r="2" spans="1:10" ht="16.5" thickBot="1">
      <c r="A2" s="299"/>
      <c r="B2" s="299"/>
      <c r="C2" s="299"/>
      <c r="D2" s="299"/>
      <c r="E2" s="299"/>
      <c r="F2" s="299"/>
      <c r="G2" s="299"/>
      <c r="H2" s="299"/>
      <c r="I2" s="299"/>
      <c r="J2" s="5"/>
    </row>
    <row r="3" spans="1:15" ht="20.25" customHeight="1" thickBot="1">
      <c r="A3" s="294" t="s">
        <v>279</v>
      </c>
      <c r="B3" s="295"/>
      <c r="C3" s="295"/>
      <c r="D3" s="295"/>
      <c r="E3" s="295"/>
      <c r="F3" s="295"/>
      <c r="G3" s="295"/>
      <c r="H3" s="295"/>
      <c r="I3" s="296"/>
      <c r="J3" s="5"/>
      <c r="K3" s="107"/>
      <c r="L3" s="107"/>
      <c r="M3" s="107"/>
      <c r="N3" s="107"/>
      <c r="O3" s="107"/>
    </row>
    <row r="4" spans="2:15" ht="6" customHeight="1">
      <c r="B4" s="102"/>
      <c r="H4" s="103"/>
      <c r="I4" s="108"/>
      <c r="J4" s="5"/>
      <c r="K4" s="107"/>
      <c r="L4" s="107"/>
      <c r="M4" s="109"/>
      <c r="N4" s="107"/>
      <c r="O4" s="107"/>
    </row>
    <row r="5" spans="2:15" ht="13.5" customHeight="1">
      <c r="B5" s="95" t="s">
        <v>167</v>
      </c>
      <c r="J5" s="5"/>
      <c r="K5" s="107"/>
      <c r="L5" s="107"/>
      <c r="M5" s="110"/>
      <c r="N5" s="107"/>
      <c r="O5" s="107"/>
    </row>
    <row r="6" spans="10:15" ht="13.5" customHeight="1">
      <c r="J6" s="5"/>
      <c r="K6" s="111"/>
      <c r="L6" s="107"/>
      <c r="M6" s="112"/>
      <c r="N6" s="107"/>
      <c r="O6" s="107"/>
    </row>
    <row r="7" spans="1:15" ht="13.5" customHeight="1">
      <c r="A7" s="96" t="s">
        <v>73</v>
      </c>
      <c r="B7" s="95" t="s">
        <v>168</v>
      </c>
      <c r="C7" s="95"/>
      <c r="D7" s="95"/>
      <c r="I7" s="92"/>
      <c r="J7" s="5"/>
      <c r="K7" s="107"/>
      <c r="L7" s="107"/>
      <c r="M7" s="107"/>
      <c r="N7" s="107"/>
      <c r="O7" s="107"/>
    </row>
    <row r="8" spans="1:15" ht="13.5" customHeight="1">
      <c r="A8" s="100" t="s">
        <v>75</v>
      </c>
      <c r="B8" s="113" t="s">
        <v>169</v>
      </c>
      <c r="I8" s="114">
        <v>10496638</v>
      </c>
      <c r="J8" s="5"/>
      <c r="K8" s="109"/>
      <c r="L8" s="107"/>
      <c r="M8" s="107"/>
      <c r="N8" s="107"/>
      <c r="O8" s="107"/>
    </row>
    <row r="9" spans="1:15" ht="13.5" customHeight="1">
      <c r="A9" s="100" t="s">
        <v>77</v>
      </c>
      <c r="B9" s="113" t="s">
        <v>170</v>
      </c>
      <c r="I9" s="114">
        <v>329582</v>
      </c>
      <c r="J9" s="5"/>
      <c r="K9" s="98"/>
      <c r="L9" s="107"/>
      <c r="M9" s="107"/>
      <c r="N9" s="107"/>
      <c r="O9" s="107"/>
    </row>
    <row r="10" spans="1:15" ht="13.5" customHeight="1">
      <c r="A10" s="100" t="s">
        <v>95</v>
      </c>
      <c r="B10" s="113" t="s">
        <v>171</v>
      </c>
      <c r="I10" s="114">
        <v>159847</v>
      </c>
      <c r="J10" s="5"/>
      <c r="K10" s="98"/>
      <c r="L10" s="107"/>
      <c r="M10" s="107"/>
      <c r="N10" s="107"/>
      <c r="O10" s="107"/>
    </row>
    <row r="11" spans="1:15" ht="13.5" customHeight="1">
      <c r="A11" s="96" t="s">
        <v>97</v>
      </c>
      <c r="B11" s="115" t="s">
        <v>172</v>
      </c>
      <c r="C11" s="95"/>
      <c r="D11" s="95"/>
      <c r="E11" s="95"/>
      <c r="F11" s="95"/>
      <c r="G11" s="95"/>
      <c r="H11" s="116"/>
      <c r="I11" s="117">
        <v>10496638</v>
      </c>
      <c r="J11" s="118"/>
      <c r="K11" s="98"/>
      <c r="L11" s="107"/>
      <c r="M11" s="107"/>
      <c r="N11" s="107"/>
      <c r="O11" s="107"/>
    </row>
    <row r="12" spans="1:15" ht="13.5" customHeight="1" thickBot="1">
      <c r="A12" s="96" t="s">
        <v>99</v>
      </c>
      <c r="B12" s="115" t="s">
        <v>173</v>
      </c>
      <c r="C12" s="95"/>
      <c r="D12" s="95"/>
      <c r="E12" s="95"/>
      <c r="F12" s="119"/>
      <c r="G12" s="95"/>
      <c r="H12" s="95"/>
      <c r="I12" s="120">
        <f>+I11+I10+I9</f>
        <v>10986067</v>
      </c>
      <c r="J12" s="5"/>
      <c r="K12" s="98"/>
      <c r="L12" s="107"/>
      <c r="M12" s="107"/>
      <c r="N12" s="107"/>
      <c r="O12" s="107"/>
    </row>
    <row r="13" spans="9:15" ht="13.5" customHeight="1">
      <c r="I13" s="98"/>
      <c r="J13" s="5"/>
      <c r="K13" s="98"/>
      <c r="L13" s="107"/>
      <c r="M13" s="107"/>
      <c r="N13" s="107"/>
      <c r="O13" s="107"/>
    </row>
    <row r="14" spans="1:15" ht="13.5" customHeight="1">
      <c r="A14" s="96" t="s">
        <v>79</v>
      </c>
      <c r="B14" s="95" t="s">
        <v>80</v>
      </c>
      <c r="C14" s="95"/>
      <c r="D14" s="96"/>
      <c r="I14" s="98"/>
      <c r="J14" s="5"/>
      <c r="K14" s="121"/>
      <c r="L14" s="111"/>
      <c r="M14" s="107"/>
      <c r="N14" s="109"/>
      <c r="O14" s="107"/>
    </row>
    <row r="15" spans="1:15" ht="13.5" customHeight="1">
      <c r="A15" s="99" t="s">
        <v>81</v>
      </c>
      <c r="B15" s="122" t="s">
        <v>174</v>
      </c>
      <c r="C15" s="95"/>
      <c r="D15" s="96"/>
      <c r="I15" s="114">
        <v>0</v>
      </c>
      <c r="J15" s="5"/>
      <c r="K15" s="107"/>
      <c r="L15" s="107"/>
      <c r="M15" s="107"/>
      <c r="N15" s="107"/>
      <c r="O15" s="107"/>
    </row>
    <row r="16" spans="1:15" ht="13.5" customHeight="1">
      <c r="A16" s="99" t="s">
        <v>175</v>
      </c>
      <c r="B16" s="122" t="s">
        <v>176</v>
      </c>
      <c r="C16" s="95"/>
      <c r="D16" s="96"/>
      <c r="I16" s="114">
        <v>0</v>
      </c>
      <c r="J16" s="5"/>
      <c r="K16" s="107"/>
      <c r="L16" s="107"/>
      <c r="M16" s="107"/>
      <c r="N16" s="107"/>
      <c r="O16" s="107"/>
    </row>
    <row r="17" spans="1:15" ht="13.5" customHeight="1">
      <c r="A17" s="100" t="s">
        <v>83</v>
      </c>
      <c r="B17" s="113" t="s">
        <v>177</v>
      </c>
      <c r="I17" s="114">
        <v>50000</v>
      </c>
      <c r="J17" s="5"/>
      <c r="K17" s="123"/>
      <c r="L17" s="111"/>
      <c r="M17" s="107"/>
      <c r="N17" s="107"/>
      <c r="O17" s="107"/>
    </row>
    <row r="18" spans="1:15" ht="13.5" customHeight="1">
      <c r="A18" s="101" t="s">
        <v>85</v>
      </c>
      <c r="B18" s="124" t="s">
        <v>178</v>
      </c>
      <c r="C18" s="4"/>
      <c r="D18" s="4"/>
      <c r="E18" s="4"/>
      <c r="F18" s="4"/>
      <c r="G18" s="4"/>
      <c r="H18" s="4"/>
      <c r="I18" s="114">
        <v>329550</v>
      </c>
      <c r="J18" s="5"/>
      <c r="K18" s="123"/>
      <c r="L18" s="111"/>
      <c r="M18" s="111"/>
      <c r="N18" s="107"/>
      <c r="O18" s="107"/>
    </row>
    <row r="19" spans="1:15" ht="13.5" customHeight="1">
      <c r="A19" s="100" t="s">
        <v>143</v>
      </c>
      <c r="B19" s="113" t="s">
        <v>179</v>
      </c>
      <c r="G19" s="125"/>
      <c r="I19" s="114">
        <v>1100000</v>
      </c>
      <c r="J19" s="126"/>
      <c r="K19" s="127"/>
      <c r="L19" s="107"/>
      <c r="M19" s="107"/>
      <c r="N19" s="107"/>
      <c r="O19" s="107"/>
    </row>
    <row r="20" spans="1:15" ht="13.5" customHeight="1">
      <c r="A20" s="128" t="s">
        <v>180</v>
      </c>
      <c r="B20" s="129" t="s">
        <v>84</v>
      </c>
      <c r="C20" s="130"/>
      <c r="D20" s="130"/>
      <c r="E20" s="130"/>
      <c r="F20" s="130"/>
      <c r="G20" s="130"/>
      <c r="H20" s="130"/>
      <c r="I20" s="131">
        <v>5829836</v>
      </c>
      <c r="J20" s="5"/>
      <c r="K20" s="107"/>
      <c r="L20" s="107"/>
      <c r="M20" s="107"/>
      <c r="N20" s="107"/>
      <c r="O20" s="107"/>
    </row>
    <row r="21" spans="1:15" ht="13.5" customHeight="1">
      <c r="A21" s="100" t="s">
        <v>181</v>
      </c>
      <c r="B21" s="113" t="s">
        <v>182</v>
      </c>
      <c r="I21" s="114">
        <v>110000</v>
      </c>
      <c r="J21" s="5"/>
      <c r="K21" s="107"/>
      <c r="L21" s="107"/>
      <c r="M21" s="107"/>
      <c r="N21" s="107"/>
      <c r="O21" s="107"/>
    </row>
    <row r="22" spans="1:15" ht="13.5" customHeight="1">
      <c r="A22" s="100" t="s">
        <v>183</v>
      </c>
      <c r="B22" s="113" t="s">
        <v>184</v>
      </c>
      <c r="I22" s="114">
        <v>330000</v>
      </c>
      <c r="J22" s="5"/>
      <c r="K22" s="107"/>
      <c r="L22" s="107"/>
      <c r="M22" s="107"/>
      <c r="N22" s="107"/>
      <c r="O22" s="107"/>
    </row>
    <row r="23" spans="1:15" ht="13.5" customHeight="1">
      <c r="A23" s="132" t="s">
        <v>185</v>
      </c>
      <c r="B23" s="297" t="s">
        <v>186</v>
      </c>
      <c r="C23" s="297"/>
      <c r="D23" s="298"/>
      <c r="E23" s="298"/>
      <c r="H23" s="135"/>
      <c r="I23" s="136">
        <v>25000</v>
      </c>
      <c r="J23" s="5"/>
      <c r="K23" s="127"/>
      <c r="L23" s="137"/>
      <c r="M23" s="107"/>
      <c r="N23" s="107"/>
      <c r="O23" s="107"/>
    </row>
    <row r="24" spans="1:15" ht="13.5" customHeight="1">
      <c r="A24" s="132" t="s">
        <v>187</v>
      </c>
      <c r="B24" s="133" t="s">
        <v>188</v>
      </c>
      <c r="C24" s="133"/>
      <c r="D24" s="134"/>
      <c r="E24" s="134"/>
      <c r="H24" s="135"/>
      <c r="I24" s="136">
        <v>219721</v>
      </c>
      <c r="J24" s="5"/>
      <c r="K24" s="127"/>
      <c r="L24" s="137"/>
      <c r="M24" s="107"/>
      <c r="N24" s="107"/>
      <c r="O24" s="107"/>
    </row>
    <row r="25" spans="1:15" ht="13.5" customHeight="1">
      <c r="A25" s="101" t="s">
        <v>189</v>
      </c>
      <c r="B25" s="138" t="s">
        <v>190</v>
      </c>
      <c r="C25" s="4"/>
      <c r="D25" s="4"/>
      <c r="E25" s="4"/>
      <c r="G25" s="4"/>
      <c r="H25" s="4"/>
      <c r="I25" s="114">
        <v>25000</v>
      </c>
      <c r="J25" s="5"/>
      <c r="K25" s="107"/>
      <c r="L25" s="107"/>
      <c r="M25" s="107"/>
      <c r="N25" s="109"/>
      <c r="O25" s="107"/>
    </row>
    <row r="26" spans="1:15" ht="13.5" customHeight="1">
      <c r="A26" s="101" t="s">
        <v>191</v>
      </c>
      <c r="B26" s="138" t="s">
        <v>192</v>
      </c>
      <c r="C26" s="4"/>
      <c r="D26" s="4"/>
      <c r="E26" s="4"/>
      <c r="G26" s="4"/>
      <c r="H26" s="4"/>
      <c r="I26" s="114">
        <v>25000</v>
      </c>
      <c r="J26" s="5"/>
      <c r="K26" s="107"/>
      <c r="L26" s="107"/>
      <c r="M26" s="107"/>
      <c r="N26" s="109"/>
      <c r="O26" s="107"/>
    </row>
    <row r="27" spans="1:15" ht="13.5" customHeight="1">
      <c r="A27" s="101" t="s">
        <v>193</v>
      </c>
      <c r="B27" s="138" t="s">
        <v>194</v>
      </c>
      <c r="C27" s="4"/>
      <c r="D27" s="4"/>
      <c r="E27" s="4"/>
      <c r="G27" s="4"/>
      <c r="H27" s="4"/>
      <c r="I27" s="114">
        <v>0</v>
      </c>
      <c r="J27" s="107"/>
      <c r="K27" s="107"/>
      <c r="L27" s="107"/>
      <c r="M27" s="107"/>
      <c r="N27" s="109"/>
      <c r="O27" s="107"/>
    </row>
    <row r="28" spans="1:15" ht="13.5" customHeight="1">
      <c r="A28" s="100" t="s">
        <v>195</v>
      </c>
      <c r="B28" s="138" t="s">
        <v>144</v>
      </c>
      <c r="G28" s="125"/>
      <c r="H28" s="5"/>
      <c r="I28" s="114">
        <v>1169517</v>
      </c>
      <c r="J28" s="5"/>
      <c r="K28" s="109"/>
      <c r="L28" s="107"/>
      <c r="M28" s="107"/>
      <c r="N28" s="107"/>
      <c r="O28" s="107"/>
    </row>
    <row r="29" spans="8:11" ht="13.5" customHeight="1" thickBot="1">
      <c r="H29" s="103" t="s">
        <v>145</v>
      </c>
      <c r="I29" s="139">
        <f>SUM(I15:I28)</f>
        <v>9213624</v>
      </c>
      <c r="J29" s="5"/>
      <c r="K29" s="125"/>
    </row>
    <row r="30" spans="2:11" ht="13.5" customHeight="1" thickBot="1">
      <c r="B30" s="102" t="s">
        <v>87</v>
      </c>
      <c r="H30" s="103"/>
      <c r="I30" s="104">
        <f>I12+I29</f>
        <v>20199691</v>
      </c>
      <c r="J30" s="5"/>
      <c r="K30" s="140"/>
    </row>
    <row r="31" spans="2:10" ht="13.5" customHeight="1">
      <c r="B31" s="102"/>
      <c r="H31" s="103"/>
      <c r="I31" s="141"/>
      <c r="J31" s="5"/>
    </row>
    <row r="32" spans="1:10" ht="13.5" thickBot="1">
      <c r="A32" s="142"/>
      <c r="B32" s="142"/>
      <c r="C32" s="5"/>
      <c r="D32" s="5"/>
      <c r="E32" s="5"/>
      <c r="F32" s="5"/>
      <c r="G32" s="92"/>
      <c r="H32" s="5"/>
      <c r="I32" s="5"/>
      <c r="J32" s="126"/>
    </row>
    <row r="33" spans="1:10" ht="12.75">
      <c r="A33" s="273" t="s">
        <v>196</v>
      </c>
      <c r="B33" s="274"/>
      <c r="C33" s="274"/>
      <c r="D33" s="274"/>
      <c r="E33" s="274"/>
      <c r="F33" s="274"/>
      <c r="G33" s="274"/>
      <c r="H33" s="274"/>
      <c r="I33" s="275"/>
      <c r="J33" s="5"/>
    </row>
    <row r="34" spans="1:10" ht="5.25" customHeight="1">
      <c r="A34" s="143"/>
      <c r="B34" s="144"/>
      <c r="C34" s="144"/>
      <c r="D34" s="144"/>
      <c r="E34" s="144"/>
      <c r="F34" s="144"/>
      <c r="G34" s="144"/>
      <c r="H34" s="144"/>
      <c r="I34" s="145"/>
      <c r="J34" s="5"/>
    </row>
    <row r="35" spans="1:10" ht="12.75">
      <c r="A35" s="291" t="s">
        <v>197</v>
      </c>
      <c r="B35" s="292"/>
      <c r="C35" s="146" t="s">
        <v>198</v>
      </c>
      <c r="D35" s="147"/>
      <c r="E35" s="148"/>
      <c r="F35" s="5"/>
      <c r="G35" s="292" t="s">
        <v>199</v>
      </c>
      <c r="H35" s="292"/>
      <c r="I35" s="149">
        <v>513560</v>
      </c>
      <c r="J35" s="5"/>
    </row>
    <row r="36" spans="1:10" ht="8.25" customHeight="1">
      <c r="A36" s="150"/>
      <c r="B36" s="5"/>
      <c r="C36" s="5"/>
      <c r="D36" s="5"/>
      <c r="E36" s="148"/>
      <c r="F36" s="148"/>
      <c r="G36" s="148"/>
      <c r="H36" s="148"/>
      <c r="I36" s="151"/>
      <c r="J36" s="5"/>
    </row>
    <row r="37" spans="1:10" ht="12.75">
      <c r="A37" s="289" t="s">
        <v>200</v>
      </c>
      <c r="B37" s="290"/>
      <c r="C37" s="290"/>
      <c r="D37" s="290"/>
      <c r="E37" s="290"/>
      <c r="F37" s="290"/>
      <c r="G37" s="290"/>
      <c r="H37" s="290"/>
      <c r="I37" s="272"/>
      <c r="J37" s="5"/>
    </row>
    <row r="38" spans="1:10" ht="5.25" customHeight="1">
      <c r="A38" s="150"/>
      <c r="B38" s="5"/>
      <c r="C38" s="5"/>
      <c r="D38" s="5"/>
      <c r="E38" s="5"/>
      <c r="F38" s="5"/>
      <c r="G38" s="5"/>
      <c r="H38" s="5"/>
      <c r="I38" s="152"/>
      <c r="J38" s="5"/>
    </row>
    <row r="39" spans="1:10" ht="13.5" thickBot="1">
      <c r="A39" s="303" t="s">
        <v>201</v>
      </c>
      <c r="B39" s="304"/>
      <c r="C39" s="153">
        <f>+$I$8/$I$35</f>
        <v>20.43897110366851</v>
      </c>
      <c r="D39" s="154"/>
      <c r="E39" s="155"/>
      <c r="F39" s="304" t="s">
        <v>202</v>
      </c>
      <c r="G39" s="304"/>
      <c r="H39" s="304"/>
      <c r="I39" s="156">
        <f>+$I$30/$I$35</f>
        <v>39.33267972583535</v>
      </c>
      <c r="J39" s="5"/>
    </row>
    <row r="40" spans="1:10" ht="12.75">
      <c r="A40" s="5"/>
      <c r="B40" s="5"/>
      <c r="C40" s="5"/>
      <c r="D40" s="5"/>
      <c r="E40" s="5"/>
      <c r="F40" s="5"/>
      <c r="G40" s="157"/>
      <c r="H40" s="5"/>
      <c r="I40" s="118"/>
      <c r="J40" s="5"/>
    </row>
    <row r="41" spans="1:11" ht="12.75">
      <c r="A41" s="5"/>
      <c r="B41" s="5"/>
      <c r="C41" s="5"/>
      <c r="D41" s="5"/>
      <c r="E41" s="5"/>
      <c r="F41" s="5"/>
      <c r="G41" s="157"/>
      <c r="H41" s="158"/>
      <c r="I41" s="159"/>
      <c r="J41" s="5"/>
      <c r="K41" s="140"/>
    </row>
    <row r="42" spans="1:10" ht="12.75">
      <c r="A42" s="57" t="s">
        <v>90</v>
      </c>
      <c r="B42" s="58"/>
      <c r="C42" s="55"/>
      <c r="D42" s="55"/>
      <c r="E42" s="55"/>
      <c r="F42" s="55"/>
      <c r="G42" s="55"/>
      <c r="H42" s="55"/>
      <c r="I42" s="55"/>
      <c r="J42" s="5"/>
    </row>
    <row r="43" spans="1:10" ht="12.75">
      <c r="A43" s="305" t="s">
        <v>91</v>
      </c>
      <c r="B43" s="305"/>
      <c r="C43" s="305"/>
      <c r="D43" s="305"/>
      <c r="E43" s="305"/>
      <c r="F43" s="305"/>
      <c r="G43" s="305"/>
      <c r="H43" s="305"/>
      <c r="I43" s="305"/>
      <c r="J43" s="5"/>
    </row>
    <row r="44" spans="1:10" ht="13.5" thickBot="1">
      <c r="A44" s="306"/>
      <c r="B44" s="306"/>
      <c r="C44" s="306"/>
      <c r="D44" s="306"/>
      <c r="E44" s="306"/>
      <c r="F44" s="306"/>
      <c r="G44" s="306"/>
      <c r="H44" s="306"/>
      <c r="I44" s="306"/>
      <c r="J44" s="5"/>
    </row>
    <row r="45" spans="1:10" ht="25.5" customHeight="1" thickBot="1">
      <c r="A45" s="300" t="s">
        <v>203</v>
      </c>
      <c r="B45" s="301"/>
      <c r="C45" s="301"/>
      <c r="D45" s="301"/>
      <c r="E45" s="301"/>
      <c r="F45" s="301"/>
      <c r="G45" s="301"/>
      <c r="H45" s="301"/>
      <c r="I45" s="302"/>
      <c r="J45" s="5"/>
    </row>
    <row r="46" spans="1:10" ht="27" customHeight="1">
      <c r="A46" s="55"/>
      <c r="B46" s="59"/>
      <c r="C46" s="55"/>
      <c r="D46" s="55"/>
      <c r="E46" s="55"/>
      <c r="F46" s="55"/>
      <c r="G46" s="55"/>
      <c r="H46" s="60"/>
      <c r="I46" s="61"/>
      <c r="J46" s="160"/>
    </row>
    <row r="47" spans="1:10" ht="12.75">
      <c r="A47" s="55"/>
      <c r="B47" s="57" t="s">
        <v>71</v>
      </c>
      <c r="C47" s="55"/>
      <c r="D47" s="55"/>
      <c r="E47" s="55"/>
      <c r="F47" s="55"/>
      <c r="G47" s="55"/>
      <c r="H47" s="55"/>
      <c r="I47" s="62" t="s">
        <v>92</v>
      </c>
      <c r="J47" s="5"/>
    </row>
    <row r="48" spans="1:10" ht="12.75">
      <c r="A48" s="55"/>
      <c r="B48" s="55"/>
      <c r="C48" s="55"/>
      <c r="D48" s="55"/>
      <c r="E48" s="55"/>
      <c r="F48" s="55"/>
      <c r="G48" s="55"/>
      <c r="H48" s="55"/>
      <c r="I48" s="55"/>
      <c r="J48" s="5"/>
    </row>
    <row r="49" spans="1:10" ht="12.75">
      <c r="A49" s="63" t="s">
        <v>73</v>
      </c>
      <c r="B49" s="57" t="s">
        <v>74</v>
      </c>
      <c r="C49" s="57"/>
      <c r="D49" s="57"/>
      <c r="E49" s="55"/>
      <c r="F49" s="55"/>
      <c r="G49" s="55"/>
      <c r="H49" s="55"/>
      <c r="I49" s="64">
        <f>SUM(I50:I50)</f>
        <v>70035600</v>
      </c>
      <c r="J49" s="5"/>
    </row>
    <row r="50" spans="1:10" ht="12.75">
      <c r="A50" s="65" t="s">
        <v>75</v>
      </c>
      <c r="B50" s="86" t="s">
        <v>204</v>
      </c>
      <c r="C50" s="44"/>
      <c r="D50" s="44"/>
      <c r="E50" s="44"/>
      <c r="F50" s="44"/>
      <c r="G50" s="44"/>
      <c r="H50" s="44"/>
      <c r="I50" s="87">
        <v>70035600</v>
      </c>
      <c r="J50" s="118"/>
    </row>
    <row r="51" spans="1:9" ht="12.75">
      <c r="A51" s="55"/>
      <c r="B51" s="55"/>
      <c r="C51" s="55"/>
      <c r="D51" s="55"/>
      <c r="E51" s="55"/>
      <c r="F51" s="55"/>
      <c r="G51" s="55"/>
      <c r="H51" s="55"/>
      <c r="I51" s="67"/>
    </row>
    <row r="52" spans="1:9" ht="12.75">
      <c r="A52" s="63" t="s">
        <v>79</v>
      </c>
      <c r="B52" s="57" t="s">
        <v>80</v>
      </c>
      <c r="C52" s="57"/>
      <c r="D52" s="63"/>
      <c r="E52" s="55"/>
      <c r="F52" s="55"/>
      <c r="G52" s="55"/>
      <c r="H52" s="55"/>
      <c r="I52" s="67"/>
    </row>
    <row r="53" spans="1:9" ht="12.75">
      <c r="A53" s="65" t="s">
        <v>81</v>
      </c>
      <c r="B53" s="55" t="s">
        <v>82</v>
      </c>
      <c r="C53" s="57"/>
      <c r="D53" s="63"/>
      <c r="E53" s="55"/>
      <c r="F53" s="55"/>
      <c r="G53" s="55"/>
      <c r="H53" s="55"/>
      <c r="I53" s="66">
        <v>0</v>
      </c>
    </row>
    <row r="54" spans="1:9" ht="12.75">
      <c r="A54" s="65" t="s">
        <v>83</v>
      </c>
      <c r="B54" s="44" t="s">
        <v>84</v>
      </c>
      <c r="C54" s="55"/>
      <c r="D54" s="55"/>
      <c r="E54" s="55"/>
      <c r="F54" s="55"/>
      <c r="G54" s="55"/>
      <c r="H54" s="55"/>
      <c r="I54" s="66">
        <v>0</v>
      </c>
    </row>
    <row r="55" spans="1:9" ht="12.75">
      <c r="A55" s="65" t="s">
        <v>85</v>
      </c>
      <c r="B55" s="44" t="s">
        <v>86</v>
      </c>
      <c r="C55" s="55"/>
      <c r="D55" s="55"/>
      <c r="E55" s="55"/>
      <c r="F55" s="55"/>
      <c r="G55" s="55"/>
      <c r="H55" s="55"/>
      <c r="I55" s="66">
        <f>I49*0.02</f>
        <v>1400712</v>
      </c>
    </row>
    <row r="56" spans="1:9" ht="13.5" thickBot="1">
      <c r="A56" s="55"/>
      <c r="B56" s="55"/>
      <c r="C56" s="55"/>
      <c r="D56" s="55"/>
      <c r="E56" s="55"/>
      <c r="F56" s="55"/>
      <c r="G56" s="55"/>
      <c r="H56" s="60"/>
      <c r="I56" s="68"/>
    </row>
    <row r="57" spans="1:11" ht="13.5" thickBot="1">
      <c r="A57" s="55"/>
      <c r="B57" s="59" t="s">
        <v>87</v>
      </c>
      <c r="C57" s="55"/>
      <c r="D57" s="55"/>
      <c r="E57" s="55"/>
      <c r="F57" s="55"/>
      <c r="G57" s="55"/>
      <c r="H57" s="60"/>
      <c r="I57" s="69">
        <f>SUM(I53:I56,I49)</f>
        <v>71436312</v>
      </c>
      <c r="K57" s="161"/>
    </row>
    <row r="58" spans="1:9" ht="12.75">
      <c r="A58" s="55"/>
      <c r="B58" s="55"/>
      <c r="C58" s="55"/>
      <c r="D58" s="55"/>
      <c r="E58" s="55"/>
      <c r="F58" s="55"/>
      <c r="G58" s="55"/>
      <c r="H58" s="55"/>
      <c r="I58" s="55"/>
    </row>
    <row r="59" spans="1:9" ht="12.75">
      <c r="A59" s="72" t="s">
        <v>126</v>
      </c>
      <c r="B59" s="55"/>
      <c r="C59" s="55"/>
      <c r="D59" s="55"/>
      <c r="E59" s="55"/>
      <c r="F59" s="55"/>
      <c r="G59" s="55"/>
      <c r="H59" s="55"/>
      <c r="I59" s="55"/>
    </row>
    <row r="60" spans="1:9" ht="12.75">
      <c r="A60" s="72" t="s">
        <v>89</v>
      </c>
      <c r="B60" s="55"/>
      <c r="C60" s="55"/>
      <c r="D60" s="55"/>
      <c r="E60" s="55"/>
      <c r="F60" s="55"/>
      <c r="G60" s="55"/>
      <c r="H60" s="55"/>
      <c r="I60" s="55"/>
    </row>
    <row r="61" spans="1:9" ht="13.5" thickBot="1">
      <c r="A61" s="55"/>
      <c r="B61" s="55"/>
      <c r="C61" s="55"/>
      <c r="D61" s="55"/>
      <c r="E61" s="55"/>
      <c r="F61" s="55"/>
      <c r="G61" s="55"/>
      <c r="H61" s="55"/>
      <c r="I61" s="55"/>
    </row>
    <row r="62" spans="1:9" ht="13.5" thickBot="1">
      <c r="A62" s="76" t="s">
        <v>100</v>
      </c>
      <c r="B62" s="77"/>
      <c r="C62" s="77"/>
      <c r="D62" s="77"/>
      <c r="E62" s="77"/>
      <c r="F62" s="77"/>
      <c r="G62" s="78"/>
      <c r="H62" s="55"/>
      <c r="I62" s="79">
        <f>SUM(I30,I57)</f>
        <v>91636003</v>
      </c>
    </row>
  </sheetData>
  <mergeCells count="13">
    <mergeCell ref="A45:I45"/>
    <mergeCell ref="A39:B39"/>
    <mergeCell ref="F39:H39"/>
    <mergeCell ref="A43:I43"/>
    <mergeCell ref="A44:I44"/>
    <mergeCell ref="A37:I37"/>
    <mergeCell ref="A33:I33"/>
    <mergeCell ref="A35:B35"/>
    <mergeCell ref="A1:I1"/>
    <mergeCell ref="A3:I3"/>
    <mergeCell ref="B23:E23"/>
    <mergeCell ref="A2:I2"/>
    <mergeCell ref="G35:H35"/>
  </mergeCells>
  <printOptions/>
  <pageMargins left="0.5905511811023623" right="0.5905511811023623" top="1.5748031496062993" bottom="0.984251968503937" header="0.9055118110236221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J47"/>
  <sheetViews>
    <sheetView zoomScale="115" zoomScaleNormal="115" workbookViewId="0" topLeftCell="A13">
      <selection activeCell="E36" sqref="E36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2.140625" style="55" bestFit="1" customWidth="1"/>
    <col min="4" max="4" width="13.00390625" style="55" bestFit="1" customWidth="1"/>
    <col min="5" max="5" width="9.140625" style="55" customWidth="1"/>
    <col min="6" max="6" width="10.00390625" style="55" bestFit="1" customWidth="1"/>
    <col min="7" max="7" width="11.140625" style="55" bestFit="1" customWidth="1"/>
    <col min="8" max="8" width="16.7109375" style="55" customWidth="1"/>
    <col min="9" max="9" width="16.57421875" style="55" bestFit="1" customWidth="1"/>
    <col min="10" max="10" width="14.57421875" style="55" bestFit="1" customWidth="1"/>
    <col min="11" max="16384" width="9.140625" style="55" customWidth="1"/>
  </cols>
  <sheetData>
    <row r="1" spans="1:8" ht="12">
      <c r="A1" s="312" t="s">
        <v>123</v>
      </c>
      <c r="B1" s="312"/>
      <c r="C1" s="312"/>
      <c r="D1" s="312"/>
      <c r="E1" s="312"/>
      <c r="F1" s="312"/>
      <c r="G1" s="312"/>
      <c r="H1" s="312"/>
    </row>
    <row r="2" spans="1:8" ht="12">
      <c r="A2" s="313" t="s">
        <v>124</v>
      </c>
      <c r="B2" s="313"/>
      <c r="C2" s="313"/>
      <c r="D2" s="313"/>
      <c r="E2" s="313"/>
      <c r="F2" s="313"/>
      <c r="G2" s="313"/>
      <c r="H2" s="313"/>
    </row>
    <row r="3" spans="1:8" ht="12">
      <c r="A3" s="56"/>
      <c r="B3" s="56"/>
      <c r="C3" s="56"/>
      <c r="D3" s="56"/>
      <c r="E3" s="56"/>
      <c r="F3" s="56"/>
      <c r="G3" s="56"/>
      <c r="H3" s="56"/>
    </row>
    <row r="4" spans="1:2" ht="12">
      <c r="A4" s="57" t="s">
        <v>69</v>
      </c>
      <c r="B4" s="58"/>
    </row>
    <row r="5" spans="1:8" ht="12">
      <c r="A5" s="305" t="s">
        <v>70</v>
      </c>
      <c r="B5" s="305"/>
      <c r="C5" s="305"/>
      <c r="D5" s="305"/>
      <c r="E5" s="305"/>
      <c r="F5" s="305"/>
      <c r="G5" s="305"/>
      <c r="H5" s="305"/>
    </row>
    <row r="6" spans="1:8" ht="12.75" thickBot="1">
      <c r="A6" s="306"/>
      <c r="B6" s="306"/>
      <c r="C6" s="306"/>
      <c r="D6" s="306"/>
      <c r="E6" s="306"/>
      <c r="F6" s="306"/>
      <c r="G6" s="306"/>
      <c r="H6" s="306"/>
    </row>
    <row r="7" spans="1:9" ht="12.75" thickBot="1">
      <c r="A7" s="300" t="s">
        <v>130</v>
      </c>
      <c r="B7" s="301"/>
      <c r="C7" s="301"/>
      <c r="D7" s="301"/>
      <c r="E7" s="301"/>
      <c r="F7" s="301"/>
      <c r="G7" s="301"/>
      <c r="H7" s="302"/>
      <c r="I7" s="88"/>
    </row>
    <row r="8" spans="2:9" ht="12">
      <c r="B8" s="59"/>
      <c r="G8" s="60"/>
      <c r="H8" s="61"/>
      <c r="I8" s="89"/>
    </row>
    <row r="9" spans="2:9" ht="13.5" customHeight="1">
      <c r="B9" s="57" t="s">
        <v>71</v>
      </c>
      <c r="H9" s="62" t="s">
        <v>72</v>
      </c>
      <c r="I9" s="90"/>
    </row>
    <row r="10" ht="13.5" customHeight="1">
      <c r="I10" s="91"/>
    </row>
    <row r="11" spans="1:9" ht="13.5" customHeight="1">
      <c r="A11" s="63" t="s">
        <v>73</v>
      </c>
      <c r="B11" s="57" t="s">
        <v>74</v>
      </c>
      <c r="C11" s="57"/>
      <c r="D11" s="57"/>
      <c r="H11" s="64">
        <f>SUM(H12:H16)</f>
        <v>13093095</v>
      </c>
      <c r="I11" s="88"/>
    </row>
    <row r="12" spans="1:9" ht="13.5" customHeight="1">
      <c r="A12" s="65" t="s">
        <v>75</v>
      </c>
      <c r="B12" s="44" t="s">
        <v>259</v>
      </c>
      <c r="C12" s="44"/>
      <c r="D12" s="44"/>
      <c r="E12" s="44"/>
      <c r="F12" s="44"/>
      <c r="G12" s="44"/>
      <c r="H12" s="66">
        <v>385605</v>
      </c>
      <c r="I12" s="88"/>
    </row>
    <row r="13" spans="1:9" ht="13.5" customHeight="1">
      <c r="A13" s="65" t="s">
        <v>77</v>
      </c>
      <c r="B13" s="44" t="s">
        <v>260</v>
      </c>
      <c r="C13" s="44"/>
      <c r="D13" s="44"/>
      <c r="E13" s="44"/>
      <c r="F13" s="44"/>
      <c r="G13" s="44"/>
      <c r="H13" s="66">
        <v>1779050</v>
      </c>
      <c r="I13" s="88"/>
    </row>
    <row r="14" spans="1:9" ht="13.5" customHeight="1">
      <c r="A14" s="65" t="s">
        <v>95</v>
      </c>
      <c r="B14" s="44" t="s">
        <v>261</v>
      </c>
      <c r="C14" s="44"/>
      <c r="D14" s="44"/>
      <c r="E14" s="44"/>
      <c r="F14" s="44"/>
      <c r="G14" s="44"/>
      <c r="H14" s="66">
        <f>2462600+1243660+451080+578800+578800</f>
        <v>5314940</v>
      </c>
      <c r="I14" s="88"/>
    </row>
    <row r="15" spans="1:9" ht="13.5" customHeight="1">
      <c r="A15" s="65" t="s">
        <v>97</v>
      </c>
      <c r="B15" s="44" t="s">
        <v>262</v>
      </c>
      <c r="C15" s="44"/>
      <c r="D15" s="44"/>
      <c r="E15" s="44"/>
      <c r="F15" s="44"/>
      <c r="G15" s="44"/>
      <c r="H15" s="66">
        <f>46500+267000+300000+1000000</f>
        <v>1613500</v>
      </c>
      <c r="I15" s="88"/>
    </row>
    <row r="16" spans="1:9" ht="13.5" customHeight="1">
      <c r="A16" s="65" t="s">
        <v>99</v>
      </c>
      <c r="B16" s="44" t="s">
        <v>263</v>
      </c>
      <c r="C16" s="44"/>
      <c r="D16" s="44"/>
      <c r="E16" s="44"/>
      <c r="F16" s="44"/>
      <c r="G16" s="44"/>
      <c r="H16" s="66">
        <v>4000000</v>
      </c>
      <c r="I16" s="88"/>
    </row>
    <row r="17" ht="13.5" customHeight="1">
      <c r="H17" s="67"/>
    </row>
    <row r="18" spans="1:8" ht="13.5" customHeight="1">
      <c r="A18" s="63" t="s">
        <v>79</v>
      </c>
      <c r="B18" s="57" t="s">
        <v>80</v>
      </c>
      <c r="C18" s="57"/>
      <c r="D18" s="63"/>
      <c r="H18" s="67"/>
    </row>
    <row r="19" spans="1:8" ht="13.5" customHeight="1">
      <c r="A19" s="65" t="s">
        <v>81</v>
      </c>
      <c r="B19" s="55" t="s">
        <v>82</v>
      </c>
      <c r="C19" s="57"/>
      <c r="D19" s="63"/>
      <c r="H19" s="66">
        <f>6056905</f>
        <v>6056905</v>
      </c>
    </row>
    <row r="20" spans="1:8" ht="13.5" customHeight="1">
      <c r="A20" s="65" t="s">
        <v>83</v>
      </c>
      <c r="B20" s="44" t="s">
        <v>84</v>
      </c>
      <c r="H20" s="66">
        <v>0</v>
      </c>
    </row>
    <row r="21" spans="7:8" ht="13.5" customHeight="1" thickBot="1">
      <c r="G21" s="60"/>
      <c r="H21" s="68"/>
    </row>
    <row r="22" spans="2:8" ht="13.5" customHeight="1" thickBot="1">
      <c r="B22" s="59" t="s">
        <v>87</v>
      </c>
      <c r="G22" s="60"/>
      <c r="H22" s="69">
        <f>SUM(H19:H21,H11)</f>
        <v>19150000</v>
      </c>
    </row>
    <row r="23" spans="3:8" ht="13.5" customHeight="1">
      <c r="C23" s="73"/>
      <c r="D23" s="73"/>
      <c r="E23" s="73"/>
      <c r="F23" s="73"/>
      <c r="G23" s="73"/>
      <c r="H23" s="73"/>
    </row>
    <row r="24" spans="1:2" ht="13.5" customHeight="1">
      <c r="A24" s="57" t="s">
        <v>90</v>
      </c>
      <c r="B24" s="58"/>
    </row>
    <row r="25" spans="1:8" ht="13.5" customHeight="1">
      <c r="A25" s="305" t="s">
        <v>91</v>
      </c>
      <c r="B25" s="305"/>
      <c r="C25" s="305"/>
      <c r="D25" s="305"/>
      <c r="E25" s="305"/>
      <c r="F25" s="305"/>
      <c r="G25" s="305"/>
      <c r="H25" s="305"/>
    </row>
    <row r="26" spans="1:8" ht="13.5" customHeight="1" thickBot="1">
      <c r="A26" s="306"/>
      <c r="B26" s="306"/>
      <c r="C26" s="306"/>
      <c r="D26" s="306"/>
      <c r="E26" s="306"/>
      <c r="F26" s="306"/>
      <c r="G26" s="306"/>
      <c r="H26" s="306"/>
    </row>
    <row r="27" spans="1:8" ht="13.5" customHeight="1" thickBot="1">
      <c r="A27" s="300" t="s">
        <v>130</v>
      </c>
      <c r="B27" s="301"/>
      <c r="C27" s="301"/>
      <c r="D27" s="301"/>
      <c r="E27" s="301"/>
      <c r="F27" s="301"/>
      <c r="G27" s="301"/>
      <c r="H27" s="302"/>
    </row>
    <row r="28" spans="2:8" ht="13.5" customHeight="1">
      <c r="B28" s="59"/>
      <c r="G28" s="60"/>
      <c r="H28" s="61"/>
    </row>
    <row r="29" spans="2:8" ht="13.5" customHeight="1">
      <c r="B29" s="57" t="s">
        <v>71</v>
      </c>
      <c r="H29" s="62" t="s">
        <v>92</v>
      </c>
    </row>
    <row r="30" ht="13.5" customHeight="1"/>
    <row r="31" spans="1:9" ht="13.5" customHeight="1">
      <c r="A31" s="63" t="s">
        <v>73</v>
      </c>
      <c r="B31" s="57" t="s">
        <v>74</v>
      </c>
      <c r="C31" s="57"/>
      <c r="D31" s="57"/>
      <c r="H31" s="64">
        <f>SUM(H32:H33)</f>
        <v>23225000</v>
      </c>
      <c r="I31" s="75"/>
    </row>
    <row r="32" spans="1:8" ht="13.5" customHeight="1">
      <c r="A32" s="65" t="s">
        <v>75</v>
      </c>
      <c r="B32" s="44" t="s">
        <v>264</v>
      </c>
      <c r="C32" s="44"/>
      <c r="D32" s="44"/>
      <c r="E32" s="44"/>
      <c r="F32" s="44"/>
      <c r="G32" s="44"/>
      <c r="H32" s="74">
        <v>15000000</v>
      </c>
    </row>
    <row r="33" spans="1:8" ht="13.5" customHeight="1">
      <c r="A33" s="65" t="s">
        <v>77</v>
      </c>
      <c r="B33" s="44" t="s">
        <v>263</v>
      </c>
      <c r="C33" s="44"/>
      <c r="D33" s="44"/>
      <c r="E33" s="44"/>
      <c r="F33" s="44"/>
      <c r="G33" s="44"/>
      <c r="H33" s="74">
        <v>8225000</v>
      </c>
    </row>
    <row r="34" ht="13.5" customHeight="1">
      <c r="H34" s="67"/>
    </row>
    <row r="35" spans="1:8" ht="13.5" customHeight="1">
      <c r="A35" s="63" t="s">
        <v>79</v>
      </c>
      <c r="B35" s="57" t="s">
        <v>80</v>
      </c>
      <c r="C35" s="57"/>
      <c r="D35" s="63"/>
      <c r="H35" s="67"/>
    </row>
    <row r="36" spans="1:8" ht="13.5" customHeight="1">
      <c r="A36" s="65" t="s">
        <v>81</v>
      </c>
      <c r="B36" s="55" t="s">
        <v>82</v>
      </c>
      <c r="C36" s="57"/>
      <c r="D36" s="63"/>
      <c r="H36" s="66">
        <v>0</v>
      </c>
    </row>
    <row r="37" spans="1:8" ht="13.5" customHeight="1">
      <c r="A37" s="65" t="s">
        <v>83</v>
      </c>
      <c r="B37" s="44" t="s">
        <v>84</v>
      </c>
      <c r="H37" s="66">
        <v>0</v>
      </c>
    </row>
    <row r="38" spans="1:10" ht="13.5" customHeight="1">
      <c r="A38" s="65" t="s">
        <v>85</v>
      </c>
      <c r="B38" s="44" t="s">
        <v>86</v>
      </c>
      <c r="H38" s="66">
        <v>0</v>
      </c>
      <c r="I38" s="75"/>
      <c r="J38" s="75"/>
    </row>
    <row r="39" spans="7:8" ht="13.5" customHeight="1" thickBot="1">
      <c r="G39" s="60"/>
      <c r="H39" s="68"/>
    </row>
    <row r="40" spans="2:8" ht="13.5" customHeight="1" thickBot="1">
      <c r="B40" s="59" t="s">
        <v>87</v>
      </c>
      <c r="G40" s="60"/>
      <c r="H40" s="69">
        <f>SUM(H36:H39,H31)</f>
        <v>23225000</v>
      </c>
    </row>
    <row r="41" ht="13.5" customHeight="1" thickBot="1"/>
    <row r="42" spans="1:9" ht="13.5" customHeight="1" thickBot="1">
      <c r="A42" s="76" t="s">
        <v>100</v>
      </c>
      <c r="B42" s="77"/>
      <c r="C42" s="77"/>
      <c r="D42" s="77"/>
      <c r="E42" s="77"/>
      <c r="F42" s="78"/>
      <c r="H42" s="79">
        <f>SUM(H22,H40)</f>
        <v>42375000</v>
      </c>
      <c r="I42" s="75"/>
    </row>
    <row r="43" ht="13.5" customHeight="1"/>
    <row r="44" spans="1:8" s="93" customFormat="1" ht="13.5" customHeight="1">
      <c r="A44" s="72" t="s">
        <v>126</v>
      </c>
      <c r="B44" s="17"/>
      <c r="C44" s="17"/>
      <c r="D44" s="17"/>
      <c r="E44" s="17"/>
      <c r="F44" s="17"/>
      <c r="G44" s="17"/>
      <c r="H44" s="81"/>
    </row>
    <row r="45" spans="1:8" s="93" customFormat="1" ht="13.5" customHeight="1">
      <c r="A45" s="72" t="s">
        <v>89</v>
      </c>
      <c r="B45" s="17"/>
      <c r="C45" s="17"/>
      <c r="D45" s="17"/>
      <c r="E45" s="17"/>
      <c r="F45" s="17"/>
      <c r="G45" s="17"/>
      <c r="H45" s="81"/>
    </row>
    <row r="47" ht="12">
      <c r="B47" s="84" t="s">
        <v>128</v>
      </c>
    </row>
  </sheetData>
  <mergeCells count="8">
    <mergeCell ref="A25:H25"/>
    <mergeCell ref="A26:H26"/>
    <mergeCell ref="A27:H27"/>
    <mergeCell ref="A7:H7"/>
    <mergeCell ref="A5:H5"/>
    <mergeCell ref="A6:H6"/>
    <mergeCell ref="A1:H1"/>
    <mergeCell ref="A2:H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
Ripartizione importi&amp;RBando Programmi Territoriali Integrati</oddHeader>
    <oddFooter>&amp;LPagina &amp;P di &amp;N&amp;RUltimo aggiornamento: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78"/>
  <sheetViews>
    <sheetView zoomScale="115" zoomScaleNormal="115" workbookViewId="0" topLeftCell="A38">
      <selection activeCell="I47" sqref="I47"/>
    </sheetView>
  </sheetViews>
  <sheetFormatPr defaultColWidth="9.140625" defaultRowHeight="12.75"/>
  <cols>
    <col min="1" max="1" width="6.421875" style="55" customWidth="1"/>
    <col min="2" max="2" width="16.00390625" style="55" bestFit="1" customWidth="1"/>
    <col min="3" max="3" width="10.28125" style="55" customWidth="1"/>
    <col min="4" max="7" width="9.140625" style="55" customWidth="1"/>
    <col min="8" max="8" width="9.8515625" style="55" bestFit="1" customWidth="1"/>
    <col min="9" max="9" width="16.7109375" style="55" customWidth="1"/>
    <col min="10" max="10" width="9.140625" style="55" customWidth="1"/>
    <col min="11" max="11" width="16.57421875" style="55" bestFit="1" customWidth="1"/>
    <col min="12" max="16384" width="9.140625" style="55" customWidth="1"/>
  </cols>
  <sheetData>
    <row r="1" spans="1:19" s="58" customFormat="1" ht="13.5" thickBot="1">
      <c r="A1" s="294" t="str">
        <f>'[2]ScaloFerroviario'!A1</f>
        <v>SCHEMA B1 - IMPORTO DEI LAVORI INTERVENTI PUBBLICI</v>
      </c>
      <c r="B1" s="295"/>
      <c r="C1" s="295"/>
      <c r="D1" s="295"/>
      <c r="E1" s="295"/>
      <c r="F1" s="295"/>
      <c r="G1" s="295"/>
      <c r="H1" s="295"/>
      <c r="I1" s="296"/>
      <c r="K1" s="55"/>
      <c r="L1" s="55"/>
      <c r="M1" s="55"/>
      <c r="N1" s="55"/>
      <c r="O1" s="55"/>
      <c r="P1" s="55"/>
      <c r="Q1" s="55"/>
      <c r="R1" s="55"/>
      <c r="S1" s="55"/>
    </row>
    <row r="2" spans="1:9" s="58" customFormat="1" ht="12">
      <c r="A2" s="255"/>
      <c r="B2" s="255"/>
      <c r="C2" s="255"/>
      <c r="D2" s="255"/>
      <c r="E2" s="255"/>
      <c r="F2" s="255"/>
      <c r="G2" s="255"/>
      <c r="H2" s="255"/>
      <c r="I2" s="255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69</v>
      </c>
      <c r="B4" s="58"/>
    </row>
    <row r="5" spans="1:9" ht="12">
      <c r="A5" s="305" t="s">
        <v>70</v>
      </c>
      <c r="B5" s="305"/>
      <c r="C5" s="305"/>
      <c r="D5" s="305"/>
      <c r="E5" s="305"/>
      <c r="F5" s="305"/>
      <c r="G5" s="305"/>
      <c r="H5" s="305"/>
      <c r="I5" s="305"/>
    </row>
    <row r="6" spans="1:9" ht="12">
      <c r="A6" s="307"/>
      <c r="B6" s="307"/>
      <c r="C6" s="307"/>
      <c r="D6" s="307"/>
      <c r="E6" s="307"/>
      <c r="F6" s="307"/>
      <c r="G6" s="307"/>
      <c r="H6" s="307"/>
      <c r="I6" s="307"/>
    </row>
    <row r="8" spans="2:9" ht="12">
      <c r="B8" s="59"/>
      <c r="H8" s="60"/>
      <c r="I8" s="61"/>
    </row>
    <row r="9" spans="2:9" ht="13.5" customHeight="1">
      <c r="B9" s="57" t="s">
        <v>71</v>
      </c>
      <c r="I9" s="62" t="s">
        <v>72</v>
      </c>
    </row>
    <row r="10" ht="13.5" customHeight="1"/>
    <row r="11" spans="1:9" ht="13.5" customHeight="1">
      <c r="A11" s="63" t="s">
        <v>73</v>
      </c>
      <c r="B11" s="57" t="s">
        <v>74</v>
      </c>
      <c r="C11" s="57"/>
      <c r="D11" s="57"/>
      <c r="I11" s="64">
        <f>SUM(I12:I14)</f>
        <v>6641750</v>
      </c>
    </row>
    <row r="12" spans="1:9" ht="13.5" customHeight="1">
      <c r="A12" s="65" t="s">
        <v>75</v>
      </c>
      <c r="B12" s="44" t="s">
        <v>76</v>
      </c>
      <c r="C12" s="44"/>
      <c r="D12" s="44"/>
      <c r="E12" s="44"/>
      <c r="F12" s="44"/>
      <c r="G12" s="44"/>
      <c r="H12" s="44"/>
      <c r="I12" s="74">
        <f>'[1]CostiScalo'!$E$124</f>
        <v>4241750</v>
      </c>
    </row>
    <row r="13" spans="1:9" ht="13.5" customHeight="1">
      <c r="A13" s="65" t="s">
        <v>77</v>
      </c>
      <c r="B13" s="44" t="s">
        <v>78</v>
      </c>
      <c r="C13" s="44"/>
      <c r="D13" s="44"/>
      <c r="E13" s="44"/>
      <c r="F13" s="44"/>
      <c r="G13" s="44"/>
      <c r="H13" s="44"/>
      <c r="I13" s="74">
        <v>400000</v>
      </c>
    </row>
    <row r="14" spans="1:11" ht="13.5" customHeight="1">
      <c r="A14" s="65" t="s">
        <v>95</v>
      </c>
      <c r="B14" s="44" t="s">
        <v>113</v>
      </c>
      <c r="C14" s="44"/>
      <c r="D14" s="44"/>
      <c r="E14" s="44"/>
      <c r="F14" s="44"/>
      <c r="G14" s="44"/>
      <c r="H14" s="44"/>
      <c r="I14" s="74">
        <f>'[1]CostiScalo'!$E$118</f>
        <v>2000000</v>
      </c>
      <c r="J14" s="55" t="s">
        <v>108</v>
      </c>
      <c r="K14" s="55" t="s">
        <v>114</v>
      </c>
    </row>
    <row r="15" ht="13.5" customHeight="1">
      <c r="I15" s="67"/>
    </row>
    <row r="16" spans="1:9" ht="13.5" customHeight="1">
      <c r="A16" s="63" t="s">
        <v>79</v>
      </c>
      <c r="B16" s="57" t="s">
        <v>80</v>
      </c>
      <c r="C16" s="57"/>
      <c r="D16" s="63"/>
      <c r="I16" s="67"/>
    </row>
    <row r="17" spans="1:9" ht="13.5" customHeight="1">
      <c r="A17" s="65" t="s">
        <v>81</v>
      </c>
      <c r="B17" s="55" t="s">
        <v>82</v>
      </c>
      <c r="C17" s="57"/>
      <c r="D17" s="63"/>
      <c r="I17" s="74"/>
    </row>
    <row r="18" spans="1:11" ht="13.5" customHeight="1">
      <c r="A18" s="65" t="s">
        <v>83</v>
      </c>
      <c r="B18" s="44" t="s">
        <v>84</v>
      </c>
      <c r="I18" s="74">
        <f>'[1]CostiScalo'!$E$123</f>
        <v>18700000</v>
      </c>
      <c r="J18" s="55" t="s">
        <v>106</v>
      </c>
      <c r="K18" s="75">
        <v>14000000</v>
      </c>
    </row>
    <row r="19" spans="1:9" ht="13.5" customHeight="1">
      <c r="A19" s="65" t="s">
        <v>85</v>
      </c>
      <c r="B19" s="44" t="s">
        <v>86</v>
      </c>
      <c r="I19" s="66">
        <f>SUM(I18,I11)*0.02</f>
        <v>506835</v>
      </c>
    </row>
    <row r="20" spans="8:9" ht="13.5" customHeight="1" thickBot="1">
      <c r="H20" s="60"/>
      <c r="I20" s="68"/>
    </row>
    <row r="21" spans="2:9" ht="13.5" customHeight="1" thickBot="1">
      <c r="B21" s="59" t="s">
        <v>87</v>
      </c>
      <c r="H21" s="60"/>
      <c r="I21" s="69">
        <f>SUM(I17:I20,I11)</f>
        <v>25848585</v>
      </c>
    </row>
    <row r="22" spans="1:9" ht="13.5" customHeight="1">
      <c r="A22" s="58"/>
      <c r="B22" s="58"/>
      <c r="C22" s="58"/>
      <c r="D22" s="58"/>
      <c r="E22" s="58"/>
      <c r="F22" s="58"/>
      <c r="G22" s="70"/>
      <c r="H22" s="58"/>
      <c r="I22" s="71"/>
    </row>
    <row r="23" spans="1:9" ht="13.5" customHeight="1">
      <c r="A23" s="72" t="s">
        <v>88</v>
      </c>
      <c r="B23" s="58"/>
      <c r="C23" s="58"/>
      <c r="D23" s="58"/>
      <c r="E23" s="58"/>
      <c r="F23" s="58"/>
      <c r="G23" s="70"/>
      <c r="H23" s="58"/>
      <c r="I23" s="71"/>
    </row>
    <row r="24" spans="1:9" ht="13.5" customHeight="1">
      <c r="A24" s="72" t="s">
        <v>89</v>
      </c>
      <c r="B24" s="58"/>
      <c r="C24" s="58"/>
      <c r="D24" s="58"/>
      <c r="E24" s="58"/>
      <c r="F24" s="58"/>
      <c r="G24" s="70"/>
      <c r="H24" s="58"/>
      <c r="I24" s="71"/>
    </row>
    <row r="25" spans="3:9" ht="13.5" customHeight="1">
      <c r="C25" s="73"/>
      <c r="D25" s="73"/>
      <c r="E25" s="73"/>
      <c r="F25" s="73"/>
      <c r="G25" s="73"/>
      <c r="H25" s="73"/>
      <c r="I25" s="73"/>
    </row>
    <row r="26" spans="1:2" ht="13.5" customHeight="1">
      <c r="A26" s="57" t="s">
        <v>90</v>
      </c>
      <c r="B26" s="58"/>
    </row>
    <row r="27" spans="1:9" ht="13.5" customHeight="1">
      <c r="A27" s="305" t="s">
        <v>91</v>
      </c>
      <c r="B27" s="305"/>
      <c r="C27" s="305"/>
      <c r="D27" s="305"/>
      <c r="E27" s="305"/>
      <c r="F27" s="305"/>
      <c r="G27" s="305"/>
      <c r="H27" s="305"/>
      <c r="I27" s="305"/>
    </row>
    <row r="28" spans="1:9" ht="13.5" customHeight="1">
      <c r="A28" s="307"/>
      <c r="B28" s="307"/>
      <c r="C28" s="307"/>
      <c r="D28" s="307"/>
      <c r="E28" s="307"/>
      <c r="F28" s="307"/>
      <c r="G28" s="307"/>
      <c r="H28" s="307"/>
      <c r="I28" s="307"/>
    </row>
    <row r="29" spans="1:9" ht="13.5" customHeight="1">
      <c r="A29" s="308"/>
      <c r="B29" s="308"/>
      <c r="C29" s="308"/>
      <c r="D29" s="308"/>
      <c r="E29" s="308"/>
      <c r="F29" s="308"/>
      <c r="G29" s="308"/>
      <c r="H29" s="308"/>
      <c r="I29" s="308"/>
    </row>
    <row r="30" spans="2:9" ht="13.5" customHeight="1">
      <c r="B30" s="59"/>
      <c r="H30" s="60"/>
      <c r="I30" s="61"/>
    </row>
    <row r="31" spans="2:9" ht="13.5" customHeight="1">
      <c r="B31" s="57" t="s">
        <v>71</v>
      </c>
      <c r="I31" s="62" t="s">
        <v>92</v>
      </c>
    </row>
    <row r="32" ht="13.5" customHeight="1"/>
    <row r="33" spans="1:9" ht="13.5" customHeight="1">
      <c r="A33" s="63" t="s">
        <v>73</v>
      </c>
      <c r="B33" s="57" t="s">
        <v>74</v>
      </c>
      <c r="C33" s="57"/>
      <c r="D33" s="57"/>
      <c r="I33" s="64">
        <f>SUM(I34:I38)</f>
        <v>195419300</v>
      </c>
    </row>
    <row r="34" spans="1:9" ht="13.5" customHeight="1">
      <c r="A34" s="65" t="s">
        <v>75</v>
      </c>
      <c r="B34" s="44" t="s">
        <v>93</v>
      </c>
      <c r="C34" s="44"/>
      <c r="D34" s="44"/>
      <c r="E34" s="44"/>
      <c r="F34" s="44"/>
      <c r="G34" s="44"/>
      <c r="H34" s="44"/>
      <c r="I34" s="74">
        <f>'[1]CostiScalo'!$E$125</f>
        <v>3314000</v>
      </c>
    </row>
    <row r="35" spans="1:9" ht="13.5" customHeight="1">
      <c r="A35" s="65" t="s">
        <v>77</v>
      </c>
      <c r="B35" s="44" t="s">
        <v>94</v>
      </c>
      <c r="C35" s="44"/>
      <c r="D35" s="44"/>
      <c r="E35" s="44"/>
      <c r="F35" s="44"/>
      <c r="G35" s="44"/>
      <c r="H35" s="44"/>
      <c r="I35" s="74">
        <f>'[1]CostiScalo'!$E$126</f>
        <v>32490600</v>
      </c>
    </row>
    <row r="36" spans="1:9" ht="13.5" customHeight="1">
      <c r="A36" s="65" t="s">
        <v>95</v>
      </c>
      <c r="B36" s="44" t="s">
        <v>96</v>
      </c>
      <c r="C36" s="44"/>
      <c r="D36" s="44"/>
      <c r="E36" s="44"/>
      <c r="F36" s="44"/>
      <c r="G36" s="44"/>
      <c r="H36" s="44"/>
      <c r="I36" s="74">
        <f>'[1]CostiScalo'!$E$130</f>
        <v>52982200</v>
      </c>
    </row>
    <row r="37" spans="1:9" ht="13.5" customHeight="1">
      <c r="A37" s="65" t="s">
        <v>97</v>
      </c>
      <c r="B37" s="44" t="s">
        <v>98</v>
      </c>
      <c r="C37" s="44"/>
      <c r="D37" s="44"/>
      <c r="E37" s="44"/>
      <c r="F37" s="44"/>
      <c r="G37" s="44"/>
      <c r="H37" s="44"/>
      <c r="I37" s="74">
        <f>'[1]CostiScalo'!$E$131</f>
        <v>106132500</v>
      </c>
    </row>
    <row r="38" spans="1:9" ht="13.5" customHeight="1">
      <c r="A38" s="65" t="s">
        <v>99</v>
      </c>
      <c r="B38" s="44" t="s">
        <v>78</v>
      </c>
      <c r="C38" s="44"/>
      <c r="D38" s="44"/>
      <c r="E38" s="44"/>
      <c r="F38" s="44"/>
      <c r="G38" s="44"/>
      <c r="H38" s="44"/>
      <c r="I38" s="74">
        <v>500000</v>
      </c>
    </row>
    <row r="39" ht="13.5" customHeight="1">
      <c r="I39" s="67"/>
    </row>
    <row r="40" spans="1:9" ht="13.5" customHeight="1">
      <c r="A40" s="63" t="s">
        <v>79</v>
      </c>
      <c r="B40" s="57" t="s">
        <v>80</v>
      </c>
      <c r="C40" s="57"/>
      <c r="D40" s="63"/>
      <c r="I40" s="67"/>
    </row>
    <row r="41" spans="1:9" ht="13.5" customHeight="1">
      <c r="A41" s="65" t="s">
        <v>81</v>
      </c>
      <c r="B41" s="55" t="s">
        <v>82</v>
      </c>
      <c r="C41" s="57"/>
      <c r="D41" s="63"/>
      <c r="I41" s="66">
        <v>0</v>
      </c>
    </row>
    <row r="42" spans="1:9" ht="13.5" customHeight="1">
      <c r="A42" s="65" t="s">
        <v>83</v>
      </c>
      <c r="B42" s="44" t="s">
        <v>84</v>
      </c>
      <c r="I42" s="66">
        <v>0</v>
      </c>
    </row>
    <row r="43" spans="1:9" ht="13.5" customHeight="1">
      <c r="A43" s="65" t="s">
        <v>85</v>
      </c>
      <c r="B43" s="44" t="s">
        <v>86</v>
      </c>
      <c r="I43" s="66">
        <f>I33*0.02</f>
        <v>3908386</v>
      </c>
    </row>
    <row r="44" spans="8:9" ht="13.5" customHeight="1" thickBot="1">
      <c r="H44" s="60"/>
      <c r="I44" s="68"/>
    </row>
    <row r="45" spans="2:9" ht="13.5" customHeight="1" thickBot="1">
      <c r="B45" s="59" t="s">
        <v>87</v>
      </c>
      <c r="H45" s="60"/>
      <c r="I45" s="69">
        <f>SUM(I41:I44,I33)</f>
        <v>199327686</v>
      </c>
    </row>
    <row r="46" ht="13.5" customHeight="1" thickBot="1"/>
    <row r="47" spans="1:11" ht="13.5" customHeight="1" thickBot="1">
      <c r="A47" s="76" t="s">
        <v>100</v>
      </c>
      <c r="B47" s="77"/>
      <c r="C47" s="77"/>
      <c r="D47" s="77"/>
      <c r="E47" s="77"/>
      <c r="F47" s="77"/>
      <c r="G47" s="78"/>
      <c r="I47" s="79">
        <f>SUM(I21,I45)</f>
        <v>225176271</v>
      </c>
      <c r="K47" s="75"/>
    </row>
    <row r="48" ht="13.5" customHeight="1"/>
    <row r="49" spans="1:9" ht="13.5" customHeight="1">
      <c r="A49" s="72" t="s">
        <v>88</v>
      </c>
      <c r="B49" s="17"/>
      <c r="C49" s="17"/>
      <c r="D49" s="17"/>
      <c r="E49" s="17"/>
      <c r="F49" s="17"/>
      <c r="G49" s="80"/>
      <c r="H49" s="17"/>
      <c r="I49" s="81"/>
    </row>
    <row r="50" spans="1:9" ht="13.5" customHeight="1">
      <c r="A50" s="72" t="s">
        <v>89</v>
      </c>
      <c r="B50" s="17"/>
      <c r="C50" s="17"/>
      <c r="D50" s="17"/>
      <c r="E50" s="17"/>
      <c r="F50" s="17"/>
      <c r="G50" s="80"/>
      <c r="H50" s="17"/>
      <c r="I50" s="81"/>
    </row>
    <row r="51" spans="1:9" ht="13.5" customHeight="1">
      <c r="A51" s="82"/>
      <c r="B51" s="82"/>
      <c r="C51" s="17"/>
      <c r="D51" s="17"/>
      <c r="E51" s="17"/>
      <c r="F51" s="17"/>
      <c r="G51" s="83"/>
      <c r="H51" s="17"/>
      <c r="I51" s="17"/>
    </row>
    <row r="52" ht="12">
      <c r="A52" s="84" t="s">
        <v>101</v>
      </c>
    </row>
    <row r="53" ht="12">
      <c r="A53" s="84" t="s">
        <v>102</v>
      </c>
    </row>
    <row r="54" ht="12">
      <c r="A54" s="84" t="s">
        <v>277</v>
      </c>
    </row>
    <row r="55" ht="12">
      <c r="A55" s="84" t="s">
        <v>278</v>
      </c>
    </row>
    <row r="57" spans="2:11" ht="12">
      <c r="B57" s="55" t="s">
        <v>103</v>
      </c>
      <c r="I57" s="75">
        <f>$I$47</f>
        <v>225176271</v>
      </c>
      <c r="J57" s="55" t="s">
        <v>108</v>
      </c>
      <c r="K57" s="75">
        <v>218648271</v>
      </c>
    </row>
    <row r="58" spans="2:11" ht="12">
      <c r="B58" s="55" t="s">
        <v>282</v>
      </c>
      <c r="I58" s="75">
        <v>57576378</v>
      </c>
      <c r="K58" s="75">
        <v>57576378</v>
      </c>
    </row>
    <row r="59" spans="2:11" ht="12">
      <c r="B59" s="55" t="s">
        <v>283</v>
      </c>
      <c r="I59" s="75">
        <f>I57-I58</f>
        <v>167599893</v>
      </c>
      <c r="K59" s="75">
        <f>K57-K58</f>
        <v>161071893</v>
      </c>
    </row>
    <row r="61" ht="12">
      <c r="B61" s="55" t="s">
        <v>107</v>
      </c>
    </row>
    <row r="62" spans="2:11" ht="12">
      <c r="B62" s="55" t="s">
        <v>111</v>
      </c>
      <c r="J62" s="55" t="s">
        <v>108</v>
      </c>
      <c r="K62" s="55" t="s">
        <v>109</v>
      </c>
    </row>
    <row r="63" spans="2:11" ht="12">
      <c r="B63" s="55" t="s">
        <v>119</v>
      </c>
      <c r="K63" s="55" t="s">
        <v>118</v>
      </c>
    </row>
    <row r="64" spans="2:11" ht="12">
      <c r="B64" s="55" t="s">
        <v>110</v>
      </c>
      <c r="K64" s="55" t="s">
        <v>115</v>
      </c>
    </row>
    <row r="65" spans="2:11" ht="12">
      <c r="B65" s="75">
        <f>I45-I37-I36-(I43/2)+19014585</f>
        <v>57273378</v>
      </c>
      <c r="K65" s="75">
        <f>$B$65</f>
        <v>57273378</v>
      </c>
    </row>
    <row r="66" ht="12">
      <c r="B66" s="75"/>
    </row>
    <row r="67" ht="12">
      <c r="B67" s="75" t="s">
        <v>120</v>
      </c>
    </row>
    <row r="68" ht="12">
      <c r="B68" s="75"/>
    </row>
    <row r="70" ht="12">
      <c r="B70" s="55" t="s">
        <v>112</v>
      </c>
    </row>
    <row r="71" ht="12">
      <c r="B71" s="55" t="s">
        <v>121</v>
      </c>
    </row>
    <row r="72" ht="12">
      <c r="B72" s="55" t="s">
        <v>122</v>
      </c>
    </row>
    <row r="73" ht="12">
      <c r="B73" s="55" t="s">
        <v>116</v>
      </c>
    </row>
    <row r="74" ht="12">
      <c r="B74" s="75">
        <f>I37+I36+(I43/2)+(I21-19014585)</f>
        <v>167902893</v>
      </c>
    </row>
    <row r="75" ht="12">
      <c r="B75" s="75"/>
    </row>
    <row r="76" ht="12">
      <c r="B76" s="55" t="s">
        <v>117</v>
      </c>
    </row>
    <row r="78" ht="12">
      <c r="B78" s="75"/>
    </row>
  </sheetData>
  <mergeCells count="6">
    <mergeCell ref="A27:I27"/>
    <mergeCell ref="A28:I28"/>
    <mergeCell ref="A29:I29"/>
    <mergeCell ref="A1:I1"/>
    <mergeCell ref="A5:I5"/>
    <mergeCell ref="A6:I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&amp;LRegione Piemonte&amp;C&amp;F
Ripartizione importi&amp;RBando Programmi Territoriali Integrati</oddHeader>
    <oddFooter>&amp;LPagina &amp;P di &amp;N&amp;RUltimo aggiornamento: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46"/>
  <sheetViews>
    <sheetView zoomScale="115" zoomScaleNormal="115" workbookViewId="0" topLeftCell="A16">
      <selection activeCell="J29" sqref="J29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4.421875" style="55" bestFit="1" customWidth="1"/>
    <col min="11" max="16384" width="9.140625" style="55" customWidth="1"/>
  </cols>
  <sheetData>
    <row r="1" spans="1:9" ht="13.5" thickBot="1">
      <c r="A1" s="294" t="s">
        <v>280</v>
      </c>
      <c r="B1" s="295"/>
      <c r="C1" s="295"/>
      <c r="D1" s="295"/>
      <c r="E1" s="295"/>
      <c r="F1" s="295"/>
      <c r="G1" s="295"/>
      <c r="H1" s="295"/>
      <c r="I1" s="296"/>
    </row>
    <row r="2" spans="1:9" s="73" customFormat="1" ht="12">
      <c r="A2" s="309"/>
      <c r="B2" s="309"/>
      <c r="C2" s="309"/>
      <c r="D2" s="309"/>
      <c r="E2" s="309"/>
      <c r="F2" s="309"/>
      <c r="G2" s="309"/>
      <c r="H2" s="309"/>
      <c r="I2" s="309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69</v>
      </c>
      <c r="B4" s="58"/>
    </row>
    <row r="5" spans="1:9" ht="12">
      <c r="A5" s="305" t="s">
        <v>70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10" ht="18.75" customHeight="1" thickBot="1">
      <c r="A7" s="300" t="s">
        <v>156</v>
      </c>
      <c r="B7" s="301"/>
      <c r="C7" s="301"/>
      <c r="D7" s="301"/>
      <c r="E7" s="301"/>
      <c r="F7" s="301"/>
      <c r="G7" s="301"/>
      <c r="H7" s="301"/>
      <c r="I7" s="302"/>
      <c r="J7" s="88"/>
    </row>
    <row r="8" spans="2:10" ht="6" customHeight="1">
      <c r="B8" s="59"/>
      <c r="H8" s="60"/>
      <c r="I8" s="61"/>
      <c r="J8" s="89"/>
    </row>
    <row r="9" spans="2:10" ht="13.5" customHeight="1">
      <c r="B9" s="57" t="s">
        <v>71</v>
      </c>
      <c r="I9" s="62" t="s">
        <v>72</v>
      </c>
      <c r="J9" s="90"/>
    </row>
    <row r="10" ht="13.5" customHeight="1">
      <c r="J10" s="91"/>
    </row>
    <row r="11" spans="1:10" ht="13.5" customHeight="1">
      <c r="A11" s="63" t="s">
        <v>73</v>
      </c>
      <c r="B11" s="57" t="s">
        <v>74</v>
      </c>
      <c r="C11" s="57"/>
      <c r="D11" s="57"/>
      <c r="I11" s="64">
        <f>SUM(I12:I12)</f>
        <v>1262550</v>
      </c>
      <c r="J11" s="88"/>
    </row>
    <row r="12" spans="1:10" ht="13.5" customHeight="1">
      <c r="A12" s="65" t="s">
        <v>75</v>
      </c>
      <c r="B12" s="44" t="s">
        <v>157</v>
      </c>
      <c r="C12" s="44"/>
      <c r="D12" s="44"/>
      <c r="E12" s="44"/>
      <c r="F12" s="44"/>
      <c r="G12" s="44"/>
      <c r="H12" s="44"/>
      <c r="I12" s="66">
        <f>882550+380000</f>
        <v>1262550</v>
      </c>
      <c r="J12" s="88"/>
    </row>
    <row r="13" spans="9:10" ht="13.5" customHeight="1">
      <c r="I13" s="67"/>
      <c r="J13" s="88"/>
    </row>
    <row r="14" spans="1:10" ht="13.5" customHeight="1">
      <c r="A14" s="63" t="s">
        <v>79</v>
      </c>
      <c r="B14" s="57" t="s">
        <v>80</v>
      </c>
      <c r="C14" s="57"/>
      <c r="D14" s="63"/>
      <c r="I14" s="67"/>
      <c r="J14" s="88"/>
    </row>
    <row r="15" spans="1:10" ht="13.5" customHeight="1">
      <c r="A15" s="65" t="s">
        <v>81</v>
      </c>
      <c r="B15" s="55" t="s">
        <v>82</v>
      </c>
      <c r="C15" s="57"/>
      <c r="D15" s="63"/>
      <c r="I15" s="66">
        <v>0</v>
      </c>
      <c r="J15" s="88"/>
    </row>
    <row r="16" spans="1:10" ht="13.5" customHeight="1">
      <c r="A16" s="65" t="s">
        <v>83</v>
      </c>
      <c r="B16" s="44" t="s">
        <v>84</v>
      </c>
      <c r="I16" s="66">
        <v>0</v>
      </c>
      <c r="J16" s="88"/>
    </row>
    <row r="17" spans="8:9" ht="13.5" customHeight="1" thickBot="1">
      <c r="H17" s="60"/>
      <c r="I17" s="68"/>
    </row>
    <row r="18" spans="2:9" ht="12.75" thickBot="1">
      <c r="B18" s="59" t="s">
        <v>87</v>
      </c>
      <c r="H18" s="60"/>
      <c r="I18" s="69">
        <f>SUM(I15:I17,I11)</f>
        <v>1262550</v>
      </c>
    </row>
    <row r="19" spans="1:9" ht="12">
      <c r="A19" s="58"/>
      <c r="B19" s="58"/>
      <c r="C19" s="58"/>
      <c r="D19" s="58"/>
      <c r="E19" s="58"/>
      <c r="F19" s="58"/>
      <c r="G19" s="70"/>
      <c r="H19" s="58"/>
      <c r="I19" s="71"/>
    </row>
    <row r="20" spans="1:9" s="93" customFormat="1" ht="11.25">
      <c r="A20" s="72" t="s">
        <v>126</v>
      </c>
      <c r="B20" s="17"/>
      <c r="C20" s="17"/>
      <c r="D20" s="17"/>
      <c r="E20" s="17"/>
      <c r="F20" s="17"/>
      <c r="G20" s="80"/>
      <c r="H20" s="17"/>
      <c r="I20" s="81"/>
    </row>
    <row r="21" spans="1:9" s="93" customFormat="1" ht="11.25">
      <c r="A21" s="72" t="s">
        <v>89</v>
      </c>
      <c r="B21" s="17"/>
      <c r="C21" s="17"/>
      <c r="D21" s="17"/>
      <c r="E21" s="17"/>
      <c r="F21" s="17"/>
      <c r="G21" s="80"/>
      <c r="H21" s="17"/>
      <c r="I21" s="81"/>
    </row>
    <row r="22" spans="1:9" s="93" customFormat="1" ht="11.25">
      <c r="A22" s="72"/>
      <c r="B22" s="17"/>
      <c r="C22" s="17"/>
      <c r="D22" s="17"/>
      <c r="E22" s="17"/>
      <c r="F22" s="17"/>
      <c r="G22" s="80"/>
      <c r="H22" s="17"/>
      <c r="I22" s="81"/>
    </row>
    <row r="23" spans="1:9" s="93" customFormat="1" ht="11.25">
      <c r="A23" s="72" t="s">
        <v>158</v>
      </c>
      <c r="B23" s="17"/>
      <c r="C23" s="17"/>
      <c r="D23" s="17"/>
      <c r="E23" s="17"/>
      <c r="F23" s="17"/>
      <c r="G23" s="80"/>
      <c r="H23" s="17"/>
      <c r="I23" s="81"/>
    </row>
    <row r="24" spans="3:9" ht="12">
      <c r="C24" s="73"/>
      <c r="D24" s="73"/>
      <c r="E24" s="73"/>
      <c r="F24" s="73"/>
      <c r="G24" s="73"/>
      <c r="H24" s="73"/>
      <c r="I24" s="73"/>
    </row>
    <row r="25" spans="1:2" ht="12">
      <c r="A25" s="57" t="s">
        <v>90</v>
      </c>
      <c r="B25" s="58"/>
    </row>
    <row r="26" spans="1:9" ht="12">
      <c r="A26" s="305" t="s">
        <v>91</v>
      </c>
      <c r="B26" s="305"/>
      <c r="C26" s="305"/>
      <c r="D26" s="305"/>
      <c r="E26" s="305"/>
      <c r="F26" s="305"/>
      <c r="G26" s="305"/>
      <c r="H26" s="305"/>
      <c r="I26" s="305"/>
    </row>
    <row r="27" spans="1:9" ht="12.75" thickBot="1">
      <c r="A27" s="306"/>
      <c r="B27" s="306"/>
      <c r="C27" s="306"/>
      <c r="D27" s="306"/>
      <c r="E27" s="306"/>
      <c r="F27" s="306"/>
      <c r="G27" s="306"/>
      <c r="H27" s="306"/>
      <c r="I27" s="306"/>
    </row>
    <row r="28" spans="1:9" ht="12.75" thickBot="1">
      <c r="A28" s="300" t="s">
        <v>156</v>
      </c>
      <c r="B28" s="301"/>
      <c r="C28" s="301"/>
      <c r="D28" s="301"/>
      <c r="E28" s="301"/>
      <c r="F28" s="301"/>
      <c r="G28" s="301"/>
      <c r="H28" s="301"/>
      <c r="I28" s="302"/>
    </row>
    <row r="29" spans="2:9" ht="12">
      <c r="B29" s="59"/>
      <c r="H29" s="60"/>
      <c r="I29" s="61"/>
    </row>
    <row r="30" spans="2:9" ht="12">
      <c r="B30" s="57" t="s">
        <v>71</v>
      </c>
      <c r="I30" s="62" t="s">
        <v>92</v>
      </c>
    </row>
    <row r="32" spans="1:9" ht="12">
      <c r="A32" s="63" t="s">
        <v>73</v>
      </c>
      <c r="B32" s="57" t="s">
        <v>74</v>
      </c>
      <c r="C32" s="57"/>
      <c r="D32" s="57"/>
      <c r="I32" s="64">
        <f>SUM(I33:I35)</f>
        <v>1994240</v>
      </c>
    </row>
    <row r="33" spans="1:9" ht="12">
      <c r="A33" s="65" t="s">
        <v>75</v>
      </c>
      <c r="B33" s="44" t="s">
        <v>157</v>
      </c>
      <c r="C33" s="44"/>
      <c r="D33" s="44"/>
      <c r="E33" s="44"/>
      <c r="F33" s="44"/>
      <c r="G33" s="44"/>
      <c r="H33" s="44"/>
      <c r="I33" s="74">
        <v>1184240</v>
      </c>
    </row>
    <row r="34" spans="1:9" ht="12">
      <c r="A34" s="65" t="s">
        <v>77</v>
      </c>
      <c r="B34" s="44" t="s">
        <v>159</v>
      </c>
      <c r="C34" s="44"/>
      <c r="D34" s="44"/>
      <c r="E34" s="44"/>
      <c r="F34" s="44"/>
      <c r="G34" s="44"/>
      <c r="H34" s="44"/>
      <c r="I34" s="74">
        <v>385000</v>
      </c>
    </row>
    <row r="35" spans="1:9" ht="12">
      <c r="A35" s="65" t="s">
        <v>95</v>
      </c>
      <c r="B35" s="44" t="s">
        <v>160</v>
      </c>
      <c r="C35" s="44"/>
      <c r="D35" s="44"/>
      <c r="E35" s="44"/>
      <c r="F35" s="44"/>
      <c r="G35" s="44"/>
      <c r="H35" s="44"/>
      <c r="I35" s="74">
        <v>425000</v>
      </c>
    </row>
    <row r="36" ht="12">
      <c r="I36" s="67"/>
    </row>
    <row r="37" spans="1:9" ht="12">
      <c r="A37" s="63" t="s">
        <v>79</v>
      </c>
      <c r="B37" s="57" t="s">
        <v>80</v>
      </c>
      <c r="C37" s="57"/>
      <c r="D37" s="63"/>
      <c r="I37" s="67"/>
    </row>
    <row r="38" spans="1:9" ht="12">
      <c r="A38" s="65" t="s">
        <v>81</v>
      </c>
      <c r="B38" s="55" t="s">
        <v>82</v>
      </c>
      <c r="C38" s="57"/>
      <c r="D38" s="63"/>
      <c r="I38" s="66">
        <v>0</v>
      </c>
    </row>
    <row r="39" spans="1:9" ht="12">
      <c r="A39" s="65" t="s">
        <v>83</v>
      </c>
      <c r="B39" s="44" t="s">
        <v>84</v>
      </c>
      <c r="I39" s="66">
        <v>0</v>
      </c>
    </row>
    <row r="40" spans="8:9" ht="12.75" thickBot="1">
      <c r="H40" s="60"/>
      <c r="I40" s="68"/>
    </row>
    <row r="41" spans="2:10" ht="12.75" thickBot="1">
      <c r="B41" s="59" t="s">
        <v>87</v>
      </c>
      <c r="H41" s="60"/>
      <c r="I41" s="69">
        <f>SUM(I38:I40,I32)</f>
        <v>1994240</v>
      </c>
      <c r="J41" s="75">
        <f>I41-I35</f>
        <v>1569240</v>
      </c>
    </row>
    <row r="42" ht="12.75" thickBot="1"/>
    <row r="43" spans="1:10" ht="12.75" thickBot="1">
      <c r="A43" s="76" t="s">
        <v>155</v>
      </c>
      <c r="B43" s="77"/>
      <c r="C43" s="77"/>
      <c r="D43" s="77"/>
      <c r="E43" s="77"/>
      <c r="F43" s="77"/>
      <c r="G43" s="78"/>
      <c r="I43" s="79">
        <f>SUM(I18,I41)</f>
        <v>3256790</v>
      </c>
      <c r="J43" s="75">
        <f>I43-I35</f>
        <v>2831790</v>
      </c>
    </row>
    <row r="45" spans="1:9" s="93" customFormat="1" ht="11.25">
      <c r="A45" s="72" t="s">
        <v>126</v>
      </c>
      <c r="B45" s="17"/>
      <c r="C45" s="17"/>
      <c r="D45" s="17"/>
      <c r="E45" s="17"/>
      <c r="F45" s="17"/>
      <c r="G45" s="80"/>
      <c r="H45" s="17"/>
      <c r="I45" s="81"/>
    </row>
    <row r="46" spans="1:9" s="93" customFormat="1" ht="11.25">
      <c r="A46" s="72" t="s">
        <v>89</v>
      </c>
      <c r="B46" s="17"/>
      <c r="C46" s="17"/>
      <c r="D46" s="17"/>
      <c r="E46" s="17"/>
      <c r="F46" s="17"/>
      <c r="G46" s="80"/>
      <c r="H46" s="17"/>
      <c r="I46" s="81"/>
    </row>
  </sheetData>
  <mergeCells count="8">
    <mergeCell ref="A5:I5"/>
    <mergeCell ref="A6:I6"/>
    <mergeCell ref="A1:I1"/>
    <mergeCell ref="A2:I2"/>
    <mergeCell ref="A26:I26"/>
    <mergeCell ref="A27:I27"/>
    <mergeCell ref="A28:I28"/>
    <mergeCell ref="A7:I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&amp;LRegione Piemonte&amp;C&amp;F
Ripartizione importi&amp;RBando Programmi Territoriali Integrati</oddHeader>
    <oddFooter>&amp;LPagina &amp;P di &amp;N&amp;RUltimo aggiornamento: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94"/>
  <sheetViews>
    <sheetView zoomScale="115" zoomScaleNormal="115" workbookViewId="0" topLeftCell="A58">
      <selection activeCell="I11" sqref="I11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9.140625" style="55" customWidth="1"/>
    <col min="11" max="11" width="15.140625" style="55" bestFit="1" customWidth="1"/>
    <col min="12" max="16384" width="9.140625" style="55" customWidth="1"/>
  </cols>
  <sheetData>
    <row r="1" spans="1:9" ht="13.5" thickBot="1">
      <c r="A1" s="294" t="s">
        <v>281</v>
      </c>
      <c r="B1" s="295"/>
      <c r="C1" s="295"/>
      <c r="D1" s="295"/>
      <c r="E1" s="295"/>
      <c r="F1" s="295"/>
      <c r="G1" s="295"/>
      <c r="H1" s="295"/>
      <c r="I1" s="296"/>
    </row>
    <row r="2" spans="1:9" s="73" customFormat="1" ht="12">
      <c r="A2" s="310"/>
      <c r="B2" s="310"/>
      <c r="C2" s="310"/>
      <c r="D2" s="310"/>
      <c r="E2" s="310"/>
      <c r="F2" s="310"/>
      <c r="G2" s="310"/>
      <c r="H2" s="310"/>
      <c r="I2" s="310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69</v>
      </c>
      <c r="B4" s="58"/>
    </row>
    <row r="5" spans="1:9" ht="12">
      <c r="A5" s="305" t="s">
        <v>70</v>
      </c>
      <c r="B5" s="305"/>
      <c r="C5" s="305"/>
      <c r="D5" s="305"/>
      <c r="E5" s="305"/>
      <c r="F5" s="305"/>
      <c r="G5" s="305"/>
      <c r="H5" s="305"/>
      <c r="I5" s="305"/>
    </row>
    <row r="6" spans="1:9" ht="12">
      <c r="A6" s="307"/>
      <c r="B6" s="307"/>
      <c r="C6" s="307"/>
      <c r="D6" s="307"/>
      <c r="E6" s="307"/>
      <c r="F6" s="307"/>
      <c r="G6" s="307"/>
      <c r="H6" s="307"/>
      <c r="I6" s="307"/>
    </row>
    <row r="7" spans="1:9" ht="12">
      <c r="A7" s="311"/>
      <c r="B7" s="311"/>
      <c r="C7" s="311"/>
      <c r="D7" s="311"/>
      <c r="E7" s="311"/>
      <c r="F7" s="311"/>
      <c r="G7" s="311"/>
      <c r="H7" s="311"/>
      <c r="I7" s="311"/>
    </row>
    <row r="8" spans="2:9" ht="12">
      <c r="B8" s="59"/>
      <c r="H8" s="60"/>
      <c r="I8" s="61"/>
    </row>
    <row r="9" spans="2:9" ht="13.5" customHeight="1">
      <c r="B9" s="57" t="s">
        <v>71</v>
      </c>
      <c r="I9" s="62" t="s">
        <v>72</v>
      </c>
    </row>
    <row r="10" ht="13.5" customHeight="1"/>
    <row r="11" spans="1:9" ht="13.5" customHeight="1">
      <c r="A11" s="63" t="s">
        <v>73</v>
      </c>
      <c r="B11" s="57" t="s">
        <v>74</v>
      </c>
      <c r="C11" s="57"/>
      <c r="D11" s="57"/>
      <c r="I11" s="64">
        <f>SUM(I12:I13)</f>
        <v>4200000</v>
      </c>
    </row>
    <row r="12" spans="1:9" ht="13.5" customHeight="1">
      <c r="A12" s="65" t="s">
        <v>75</v>
      </c>
      <c r="B12" s="44" t="s">
        <v>137</v>
      </c>
      <c r="C12" s="44"/>
      <c r="D12" s="44"/>
      <c r="E12" s="44"/>
      <c r="F12" s="44"/>
      <c r="G12" s="44"/>
      <c r="H12" s="44"/>
      <c r="I12" s="66">
        <v>3400000</v>
      </c>
    </row>
    <row r="13" spans="1:9" ht="13.5" customHeight="1">
      <c r="A13" s="65" t="s">
        <v>77</v>
      </c>
      <c r="B13" s="44" t="s">
        <v>285</v>
      </c>
      <c r="I13" s="66">
        <v>800000</v>
      </c>
    </row>
    <row r="14" spans="1:9" ht="13.5" customHeight="1">
      <c r="A14" s="65"/>
      <c r="B14" s="44"/>
      <c r="I14" s="67"/>
    </row>
    <row r="15" spans="1:9" ht="13.5" customHeight="1">
      <c r="A15" s="63" t="s">
        <v>79</v>
      </c>
      <c r="B15" s="57" t="s">
        <v>80</v>
      </c>
      <c r="C15" s="57"/>
      <c r="D15" s="63"/>
      <c r="I15" s="67"/>
    </row>
    <row r="16" spans="1:9" ht="13.5" customHeight="1">
      <c r="A16" s="65" t="s">
        <v>81</v>
      </c>
      <c r="B16" s="55" t="s">
        <v>82</v>
      </c>
      <c r="C16" s="57"/>
      <c r="D16" s="63"/>
      <c r="I16" s="66">
        <v>187000</v>
      </c>
    </row>
    <row r="17" spans="1:9" ht="13.5" customHeight="1">
      <c r="A17" s="65" t="s">
        <v>83</v>
      </c>
      <c r="B17" s="44" t="s">
        <v>84</v>
      </c>
      <c r="I17" s="66">
        <v>1500000</v>
      </c>
    </row>
    <row r="18" spans="8:9" ht="13.5" customHeight="1" thickBot="1">
      <c r="H18" s="60"/>
      <c r="I18" s="68"/>
    </row>
    <row r="19" spans="2:9" ht="12.75" thickBot="1">
      <c r="B19" s="59" t="s">
        <v>87</v>
      </c>
      <c r="H19" s="60"/>
      <c r="I19" s="69">
        <f>SUM(I16:I18,I11)</f>
        <v>5887000</v>
      </c>
    </row>
    <row r="20" spans="1:9" ht="12">
      <c r="A20" s="58"/>
      <c r="B20" s="58"/>
      <c r="C20" s="58"/>
      <c r="D20" s="58"/>
      <c r="E20" s="58"/>
      <c r="F20" s="58"/>
      <c r="G20" s="70"/>
      <c r="H20" s="58"/>
      <c r="I20" s="71"/>
    </row>
    <row r="21" spans="1:9" s="93" customFormat="1" ht="11.25">
      <c r="A21" s="72" t="s">
        <v>126</v>
      </c>
      <c r="B21" s="17"/>
      <c r="C21" s="17"/>
      <c r="D21" s="17"/>
      <c r="E21" s="17"/>
      <c r="F21" s="17"/>
      <c r="G21" s="80"/>
      <c r="H21" s="17"/>
      <c r="I21" s="81"/>
    </row>
    <row r="22" spans="1:9" s="93" customFormat="1" ht="11.25">
      <c r="A22" s="72" t="s">
        <v>89</v>
      </c>
      <c r="B22" s="17"/>
      <c r="C22" s="17"/>
      <c r="D22" s="17"/>
      <c r="E22" s="17"/>
      <c r="F22" s="17"/>
      <c r="G22" s="80"/>
      <c r="H22" s="17"/>
      <c r="I22" s="81"/>
    </row>
    <row r="23" spans="3:9" ht="12">
      <c r="C23" s="73"/>
      <c r="D23" s="73"/>
      <c r="E23" s="73"/>
      <c r="F23" s="73"/>
      <c r="G23" s="73"/>
      <c r="H23" s="73"/>
      <c r="I23" s="73"/>
    </row>
    <row r="24" spans="1:2" ht="12">
      <c r="A24" s="57" t="s">
        <v>90</v>
      </c>
      <c r="B24" s="58"/>
    </row>
    <row r="25" spans="1:9" ht="12">
      <c r="A25" s="305" t="s">
        <v>91</v>
      </c>
      <c r="B25" s="305"/>
      <c r="C25" s="305"/>
      <c r="D25" s="305"/>
      <c r="E25" s="305"/>
      <c r="F25" s="305"/>
      <c r="G25" s="305"/>
      <c r="H25" s="305"/>
      <c r="I25" s="305"/>
    </row>
    <row r="26" spans="1:9" ht="12.75" thickBot="1">
      <c r="A26" s="306"/>
      <c r="B26" s="306"/>
      <c r="C26" s="306"/>
      <c r="D26" s="306"/>
      <c r="E26" s="306"/>
      <c r="F26" s="306"/>
      <c r="G26" s="306"/>
      <c r="H26" s="306"/>
      <c r="I26" s="306"/>
    </row>
    <row r="27" spans="1:9" ht="12.75" thickBot="1">
      <c r="A27" s="300" t="s">
        <v>136</v>
      </c>
      <c r="B27" s="301"/>
      <c r="C27" s="301"/>
      <c r="D27" s="301"/>
      <c r="E27" s="301"/>
      <c r="F27" s="301"/>
      <c r="G27" s="301"/>
      <c r="H27" s="301"/>
      <c r="I27" s="302"/>
    </row>
    <row r="28" spans="2:9" ht="12">
      <c r="B28" s="59"/>
      <c r="H28" s="60"/>
      <c r="I28" s="61"/>
    </row>
    <row r="29" spans="2:9" ht="12">
      <c r="B29" s="57" t="s">
        <v>71</v>
      </c>
      <c r="I29" s="62" t="s">
        <v>92</v>
      </c>
    </row>
    <row r="31" spans="1:9" ht="12">
      <c r="A31" s="63" t="s">
        <v>73</v>
      </c>
      <c r="B31" s="57" t="s">
        <v>74</v>
      </c>
      <c r="C31" s="57"/>
      <c r="D31" s="57"/>
      <c r="I31" s="64">
        <f>I32+I33+I34+I35+I36</f>
        <v>7100000</v>
      </c>
    </row>
    <row r="32" spans="1:9" ht="12">
      <c r="A32" s="65" t="s">
        <v>75</v>
      </c>
      <c r="B32" s="44" t="s">
        <v>137</v>
      </c>
      <c r="C32" s="44"/>
      <c r="D32" s="44"/>
      <c r="E32" s="44"/>
      <c r="F32" s="44"/>
      <c r="G32" s="44"/>
      <c r="H32" s="44"/>
      <c r="I32" s="74">
        <v>3200000</v>
      </c>
    </row>
    <row r="33" spans="1:9" ht="12">
      <c r="A33" s="65" t="s">
        <v>77</v>
      </c>
      <c r="B33" s="44" t="s">
        <v>138</v>
      </c>
      <c r="C33" s="44"/>
      <c r="I33" s="94">
        <v>0</v>
      </c>
    </row>
    <row r="34" spans="1:9" ht="12">
      <c r="A34" s="65" t="s">
        <v>95</v>
      </c>
      <c r="B34" s="55" t="s">
        <v>139</v>
      </c>
      <c r="C34" s="44"/>
      <c r="I34" s="94">
        <v>0</v>
      </c>
    </row>
    <row r="35" spans="1:9" ht="12">
      <c r="A35" s="65" t="s">
        <v>97</v>
      </c>
      <c r="B35" s="44" t="s">
        <v>140</v>
      </c>
      <c r="C35" s="44"/>
      <c r="I35" s="74">
        <v>0</v>
      </c>
    </row>
    <row r="36" spans="1:9" ht="12">
      <c r="A36" s="65" t="s">
        <v>99</v>
      </c>
      <c r="B36" s="44" t="s">
        <v>141</v>
      </c>
      <c r="I36" s="94">
        <v>3900000</v>
      </c>
    </row>
    <row r="37" ht="12">
      <c r="I37" s="67"/>
    </row>
    <row r="38" spans="1:9" ht="12">
      <c r="A38" s="63" t="s">
        <v>79</v>
      </c>
      <c r="B38" s="57" t="s">
        <v>80</v>
      </c>
      <c r="C38" s="57"/>
      <c r="D38" s="63"/>
      <c r="I38" s="67"/>
    </row>
    <row r="39" spans="1:9" ht="12">
      <c r="A39" s="65" t="s">
        <v>81</v>
      </c>
      <c r="B39" s="55" t="s">
        <v>82</v>
      </c>
      <c r="C39" s="57"/>
      <c r="D39" s="63"/>
      <c r="I39" s="66">
        <v>0</v>
      </c>
    </row>
    <row r="40" spans="1:9" ht="12">
      <c r="A40" s="65" t="s">
        <v>83</v>
      </c>
      <c r="B40" s="44" t="s">
        <v>84</v>
      </c>
      <c r="I40" s="66">
        <v>0</v>
      </c>
    </row>
    <row r="41" spans="1:9" ht="12">
      <c r="A41" s="65" t="s">
        <v>85</v>
      </c>
      <c r="B41" s="44" t="s">
        <v>142</v>
      </c>
      <c r="I41" s="66">
        <v>213000</v>
      </c>
    </row>
    <row r="42" spans="1:9" ht="12">
      <c r="A42" s="65"/>
      <c r="B42" s="44"/>
      <c r="I42" s="66"/>
    </row>
    <row r="43" spans="8:9" ht="12.75" thickBot="1">
      <c r="H43" s="60" t="s">
        <v>145</v>
      </c>
      <c r="I43" s="68">
        <f>SUM(I39:I42)</f>
        <v>213000</v>
      </c>
    </row>
    <row r="44" spans="2:9" ht="12.75" thickBot="1">
      <c r="B44" s="59" t="s">
        <v>87</v>
      </c>
      <c r="H44" s="60"/>
      <c r="I44" s="69">
        <f>SUM(I31,I43)</f>
        <v>7313000</v>
      </c>
    </row>
    <row r="46" spans="1:2" ht="12">
      <c r="A46" s="57" t="s">
        <v>146</v>
      </c>
      <c r="B46" s="58"/>
    </row>
    <row r="47" spans="1:9" ht="12">
      <c r="A47" s="305" t="s">
        <v>147</v>
      </c>
      <c r="B47" s="305"/>
      <c r="C47" s="305"/>
      <c r="D47" s="305"/>
      <c r="E47" s="305"/>
      <c r="F47" s="305"/>
      <c r="G47" s="305"/>
      <c r="H47" s="305"/>
      <c r="I47" s="305"/>
    </row>
    <row r="48" spans="1:9" ht="12.75" thickBot="1">
      <c r="A48" s="306"/>
      <c r="B48" s="306"/>
      <c r="C48" s="306"/>
      <c r="D48" s="306"/>
      <c r="E48" s="306"/>
      <c r="F48" s="306"/>
      <c r="G48" s="306"/>
      <c r="H48" s="306"/>
      <c r="I48" s="306"/>
    </row>
    <row r="49" spans="1:9" ht="12.75" thickBot="1">
      <c r="A49" s="300" t="s">
        <v>136</v>
      </c>
      <c r="B49" s="301"/>
      <c r="C49" s="301"/>
      <c r="D49" s="301"/>
      <c r="E49" s="301"/>
      <c r="F49" s="301"/>
      <c r="G49" s="301"/>
      <c r="H49" s="301"/>
      <c r="I49" s="302"/>
    </row>
    <row r="51" spans="1:9" ht="12.75">
      <c r="A51"/>
      <c r="B51" s="95" t="s">
        <v>71</v>
      </c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 s="96" t="s">
        <v>73</v>
      </c>
      <c r="B53" s="95" t="s">
        <v>148</v>
      </c>
      <c r="C53" s="95"/>
      <c r="D53" s="96"/>
      <c r="E53"/>
      <c r="F53"/>
      <c r="G53"/>
      <c r="H53"/>
      <c r="I53" s="97">
        <v>516000</v>
      </c>
    </row>
    <row r="54" spans="1:9" ht="12.75">
      <c r="A54" s="96"/>
      <c r="B54" s="95"/>
      <c r="C54" s="95"/>
      <c r="D54" s="96"/>
      <c r="E54"/>
      <c r="F54"/>
      <c r="G54"/>
      <c r="H54"/>
      <c r="I54" s="98"/>
    </row>
    <row r="55" spans="1:9" ht="12.75">
      <c r="A55" s="96" t="s">
        <v>79</v>
      </c>
      <c r="B55" s="95" t="s">
        <v>149</v>
      </c>
      <c r="C55" s="95"/>
      <c r="D55" s="96"/>
      <c r="E55"/>
      <c r="F55"/>
      <c r="G55"/>
      <c r="H55"/>
      <c r="I55" s="98"/>
    </row>
    <row r="56" spans="1:9" ht="12.75">
      <c r="A56" s="99" t="s">
        <v>81</v>
      </c>
      <c r="B56" s="44" t="s">
        <v>150</v>
      </c>
      <c r="C56" s="95"/>
      <c r="D56" s="96"/>
      <c r="E56"/>
      <c r="F56"/>
      <c r="G56"/>
      <c r="H56"/>
      <c r="I56" s="97">
        <v>0</v>
      </c>
    </row>
    <row r="57" spans="1:9" ht="12.75">
      <c r="A57" s="100"/>
      <c r="B57" s="44" t="s">
        <v>284</v>
      </c>
      <c r="C57"/>
      <c r="D57"/>
      <c r="E57"/>
      <c r="F57"/>
      <c r="G57"/>
      <c r="H57"/>
      <c r="I57" s="97">
        <v>516000</v>
      </c>
    </row>
    <row r="58" spans="1:9" ht="13.5" thickBot="1">
      <c r="A58" s="101"/>
      <c r="B58" s="44"/>
      <c r="C58" s="4"/>
      <c r="D58" s="4"/>
      <c r="E58" s="4"/>
      <c r="F58" s="4"/>
      <c r="G58" s="4"/>
      <c r="H58" s="4"/>
      <c r="I58" s="97"/>
    </row>
    <row r="59" spans="1:9" ht="13.5" thickBot="1">
      <c r="A59"/>
      <c r="B59" s="102" t="s">
        <v>87</v>
      </c>
      <c r="C59"/>
      <c r="D59"/>
      <c r="E59"/>
      <c r="F59"/>
      <c r="G59"/>
      <c r="H59" s="103"/>
      <c r="I59" s="104">
        <f>SUM(I56:I58)</f>
        <v>516000</v>
      </c>
    </row>
    <row r="61" ht="12">
      <c r="A61" s="72" t="s">
        <v>152</v>
      </c>
    </row>
    <row r="62" spans="1:9" s="93" customFormat="1" ht="11.25">
      <c r="A62" s="72" t="s">
        <v>126</v>
      </c>
      <c r="B62" s="17"/>
      <c r="C62" s="17"/>
      <c r="D62" s="17"/>
      <c r="E62" s="17"/>
      <c r="F62" s="17"/>
      <c r="G62" s="80"/>
      <c r="H62" s="17"/>
      <c r="I62" s="81"/>
    </row>
    <row r="63" spans="1:9" s="93" customFormat="1" ht="11.25">
      <c r="A63" s="72" t="s">
        <v>89</v>
      </c>
      <c r="B63" s="17"/>
      <c r="C63" s="17"/>
      <c r="D63" s="17"/>
      <c r="E63" s="17"/>
      <c r="F63" s="17"/>
      <c r="G63" s="80"/>
      <c r="H63" s="17"/>
      <c r="I63" s="81"/>
    </row>
    <row r="65" spans="1:2" ht="12">
      <c r="A65" s="57" t="s">
        <v>146</v>
      </c>
      <c r="B65" s="58"/>
    </row>
    <row r="66" spans="1:9" ht="12">
      <c r="A66" s="305" t="s">
        <v>153</v>
      </c>
      <c r="B66" s="305"/>
      <c r="C66" s="305"/>
      <c r="D66" s="305"/>
      <c r="E66" s="305"/>
      <c r="F66" s="305"/>
      <c r="G66" s="305"/>
      <c r="H66" s="305"/>
      <c r="I66" s="305"/>
    </row>
    <row r="67" spans="1:9" ht="12.75" thickBot="1">
      <c r="A67" s="306"/>
      <c r="B67" s="306"/>
      <c r="C67" s="306"/>
      <c r="D67" s="306"/>
      <c r="E67" s="306"/>
      <c r="F67" s="306"/>
      <c r="G67" s="306"/>
      <c r="H67" s="306"/>
      <c r="I67" s="306"/>
    </row>
    <row r="68" spans="1:9" ht="12.75" thickBot="1">
      <c r="A68" s="300" t="s">
        <v>136</v>
      </c>
      <c r="B68" s="301"/>
      <c r="C68" s="301"/>
      <c r="D68" s="301"/>
      <c r="E68" s="301"/>
      <c r="F68" s="301"/>
      <c r="G68" s="301"/>
      <c r="H68" s="301"/>
      <c r="I68" s="302"/>
    </row>
    <row r="70" spans="1:9" ht="12.75">
      <c r="A70"/>
      <c r="B70" s="95" t="s">
        <v>71</v>
      </c>
      <c r="C70"/>
      <c r="D70"/>
      <c r="E70"/>
      <c r="F70"/>
      <c r="G70"/>
      <c r="H70"/>
      <c r="I70"/>
    </row>
    <row r="71" spans="1:9" ht="12.75">
      <c r="A71"/>
      <c r="B71"/>
      <c r="C71"/>
      <c r="D71"/>
      <c r="E71"/>
      <c r="F71"/>
      <c r="G71"/>
      <c r="H71"/>
      <c r="I71"/>
    </row>
    <row r="72" spans="1:9" ht="12.75">
      <c r="A72" s="96" t="s">
        <v>73</v>
      </c>
      <c r="B72" s="95" t="s">
        <v>148</v>
      </c>
      <c r="C72" s="95"/>
      <c r="D72" s="96"/>
      <c r="E72"/>
      <c r="F72"/>
      <c r="G72"/>
      <c r="H72"/>
      <c r="I72" s="97">
        <v>0</v>
      </c>
    </row>
    <row r="73" spans="1:9" ht="12.75">
      <c r="A73" s="96"/>
      <c r="B73" s="95"/>
      <c r="C73" s="95"/>
      <c r="D73" s="96"/>
      <c r="E73"/>
      <c r="F73"/>
      <c r="G73"/>
      <c r="H73"/>
      <c r="I73" s="98"/>
    </row>
    <row r="74" spans="1:9" ht="12.75">
      <c r="A74" s="96" t="s">
        <v>79</v>
      </c>
      <c r="B74" s="95" t="s">
        <v>149</v>
      </c>
      <c r="C74" s="95"/>
      <c r="D74" s="96"/>
      <c r="E74"/>
      <c r="F74"/>
      <c r="G74"/>
      <c r="H74"/>
      <c r="I74" s="98"/>
    </row>
    <row r="75" spans="1:9" ht="12.75">
      <c r="A75" s="99" t="s">
        <v>81</v>
      </c>
      <c r="B75" s="44" t="s">
        <v>150</v>
      </c>
      <c r="C75" s="95"/>
      <c r="D75" s="96"/>
      <c r="E75"/>
      <c r="F75"/>
      <c r="G75"/>
      <c r="H75"/>
      <c r="I75" s="97">
        <v>0</v>
      </c>
    </row>
    <row r="76" spans="1:9" ht="12.75">
      <c r="A76" s="100" t="s">
        <v>83</v>
      </c>
      <c r="B76" s="44" t="s">
        <v>151</v>
      </c>
      <c r="C76"/>
      <c r="D76"/>
      <c r="E76"/>
      <c r="F76"/>
      <c r="G76"/>
      <c r="H76"/>
      <c r="I76" s="97">
        <v>0</v>
      </c>
    </row>
    <row r="77" spans="1:9" ht="13.5" thickBot="1">
      <c r="A77" s="101" t="s">
        <v>85</v>
      </c>
      <c r="B77" s="44" t="s">
        <v>154</v>
      </c>
      <c r="C77" s="4"/>
      <c r="D77" s="4"/>
      <c r="E77" s="4"/>
      <c r="F77" s="4"/>
      <c r="G77" s="4"/>
      <c r="H77" s="4"/>
      <c r="I77" s="97">
        <v>0</v>
      </c>
    </row>
    <row r="78" spans="1:11" ht="13.5" thickBot="1">
      <c r="A78"/>
      <c r="B78" s="102" t="s">
        <v>87</v>
      </c>
      <c r="C78"/>
      <c r="D78"/>
      <c r="E78"/>
      <c r="F78"/>
      <c r="G78"/>
      <c r="H78" s="103"/>
      <c r="I78" s="104">
        <f>SUM(I75:I77)</f>
        <v>0</v>
      </c>
      <c r="K78" s="75"/>
    </row>
    <row r="80" ht="12">
      <c r="A80" s="72" t="s">
        <v>286</v>
      </c>
    </row>
    <row r="81" spans="1:9" ht="12">
      <c r="A81" s="72" t="s">
        <v>126</v>
      </c>
      <c r="B81" s="17"/>
      <c r="C81" s="17"/>
      <c r="D81" s="17"/>
      <c r="E81" s="17"/>
      <c r="F81" s="17"/>
      <c r="G81" s="80"/>
      <c r="H81" s="17"/>
      <c r="I81" s="81"/>
    </row>
    <row r="82" spans="1:9" ht="12">
      <c r="A82" s="72" t="s">
        <v>89</v>
      </c>
      <c r="B82" s="17"/>
      <c r="C82" s="17"/>
      <c r="D82" s="17"/>
      <c r="E82" s="17"/>
      <c r="F82" s="17"/>
      <c r="G82" s="80"/>
      <c r="H82" s="17"/>
      <c r="I82" s="81"/>
    </row>
    <row r="83" ht="12.75" thickBot="1"/>
    <row r="84" spans="1:9" ht="12.75" thickBot="1">
      <c r="A84" s="76" t="s">
        <v>155</v>
      </c>
      <c r="B84" s="77"/>
      <c r="C84" s="77"/>
      <c r="D84" s="77"/>
      <c r="E84" s="77"/>
      <c r="F84" s="77"/>
      <c r="G84" s="78"/>
      <c r="I84" s="79">
        <f>SUM(I78,I59,I44,I19)</f>
        <v>13716000</v>
      </c>
    </row>
    <row r="87" ht="12">
      <c r="A87" s="84" t="s">
        <v>101</v>
      </c>
    </row>
    <row r="88" ht="12">
      <c r="A88" s="84" t="s">
        <v>102</v>
      </c>
    </row>
    <row r="89" ht="12">
      <c r="A89" s="84" t="s">
        <v>277</v>
      </c>
    </row>
    <row r="90" ht="12">
      <c r="A90" s="84" t="s">
        <v>278</v>
      </c>
    </row>
    <row r="92" spans="2:9" ht="12">
      <c r="B92" s="55" t="s">
        <v>103</v>
      </c>
      <c r="I92" s="75">
        <f>SUM(I93:I94)</f>
        <v>17260000</v>
      </c>
    </row>
    <row r="93" spans="2:9" ht="12">
      <c r="B93" s="55" t="s">
        <v>104</v>
      </c>
      <c r="I93" s="75">
        <v>14514000</v>
      </c>
    </row>
    <row r="94" spans="2:9" ht="12">
      <c r="B94" s="55" t="s">
        <v>105</v>
      </c>
      <c r="I94" s="75">
        <v>2746000</v>
      </c>
    </row>
  </sheetData>
  <mergeCells count="14">
    <mergeCell ref="A66:I66"/>
    <mergeCell ref="A67:I67"/>
    <mergeCell ref="A68:I68"/>
    <mergeCell ref="A7:I7"/>
    <mergeCell ref="A47:I47"/>
    <mergeCell ref="A48:I48"/>
    <mergeCell ref="A49:I49"/>
    <mergeCell ref="A25:I25"/>
    <mergeCell ref="A26:I26"/>
    <mergeCell ref="A27:I27"/>
    <mergeCell ref="A5:I5"/>
    <mergeCell ref="A6:I6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&amp;LRegione Piemonte&amp;C&amp;F
Ripartizione importi&amp;RBando Programmi Territoriali Integrati</oddHeader>
    <oddFooter>&amp;LPagina &amp;P di &amp;N&amp;RUltimo aggiornamento: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44"/>
  <sheetViews>
    <sheetView zoomScale="115" zoomScaleNormal="115" workbookViewId="0" topLeftCell="A23">
      <selection activeCell="I19" sqref="I19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8515625" style="55" bestFit="1" customWidth="1"/>
    <col min="9" max="9" width="16.7109375" style="55" customWidth="1"/>
    <col min="10" max="10" width="9.140625" style="55" customWidth="1"/>
    <col min="11" max="11" width="14.140625" style="55" bestFit="1" customWidth="1"/>
    <col min="12" max="12" width="12.57421875" style="105" bestFit="1" customWidth="1"/>
    <col min="13" max="13" width="17.140625" style="55" bestFit="1" customWidth="1"/>
    <col min="14" max="16384" width="9.140625" style="55" customWidth="1"/>
  </cols>
  <sheetData>
    <row r="1" spans="1:9" ht="12">
      <c r="A1" s="312" t="s">
        <v>161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68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2" ht="12">
      <c r="A4" s="57" t="s">
        <v>69</v>
      </c>
      <c r="B4" s="58"/>
    </row>
    <row r="5" spans="1:9" ht="12">
      <c r="A5" s="305" t="s">
        <v>70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2.75" thickBot="1">
      <c r="A7" s="300" t="s">
        <v>162</v>
      </c>
      <c r="B7" s="301"/>
      <c r="C7" s="301"/>
      <c r="D7" s="301"/>
      <c r="E7" s="301"/>
      <c r="F7" s="301"/>
      <c r="G7" s="301"/>
      <c r="H7" s="301"/>
      <c r="I7" s="302"/>
    </row>
    <row r="8" spans="2:9" ht="12">
      <c r="B8" s="59"/>
      <c r="H8" s="60"/>
      <c r="I8" s="61"/>
    </row>
    <row r="9" spans="2:9" ht="13.5" customHeight="1">
      <c r="B9" s="57" t="s">
        <v>71</v>
      </c>
      <c r="I9" s="62" t="s">
        <v>72</v>
      </c>
    </row>
    <row r="10" ht="13.5" customHeight="1"/>
    <row r="11" spans="1:13" ht="13.5" customHeight="1">
      <c r="A11" s="63" t="s">
        <v>73</v>
      </c>
      <c r="B11" s="57" t="s">
        <v>74</v>
      </c>
      <c r="C11" s="57"/>
      <c r="D11" s="57"/>
      <c r="I11" s="64">
        <f>SUM(I12:I12)</f>
        <v>2400000</v>
      </c>
      <c r="L11" s="55"/>
      <c r="M11" s="105"/>
    </row>
    <row r="12" spans="1:13" ht="13.5" customHeight="1">
      <c r="A12" s="65" t="s">
        <v>75</v>
      </c>
      <c r="B12" s="44" t="s">
        <v>163</v>
      </c>
      <c r="C12" s="44"/>
      <c r="D12" s="44"/>
      <c r="E12" s="44"/>
      <c r="F12" s="44"/>
      <c r="G12" s="44"/>
      <c r="H12" s="44"/>
      <c r="I12" s="66">
        <v>2400000</v>
      </c>
      <c r="K12" s="105"/>
      <c r="M12" s="105"/>
    </row>
    <row r="13" spans="9:11" ht="13.5" customHeight="1">
      <c r="I13" s="67"/>
      <c r="K13" s="105"/>
    </row>
    <row r="14" spans="1:11" ht="13.5" customHeight="1">
      <c r="A14" s="63" t="s">
        <v>79</v>
      </c>
      <c r="B14" s="57" t="s">
        <v>80</v>
      </c>
      <c r="C14" s="57"/>
      <c r="D14" s="63"/>
      <c r="I14" s="67"/>
      <c r="K14" s="75"/>
    </row>
    <row r="15" spans="1:9" ht="13.5" customHeight="1">
      <c r="A15" s="65" t="s">
        <v>81</v>
      </c>
      <c r="B15" s="55" t="s">
        <v>82</v>
      </c>
      <c r="C15" s="57"/>
      <c r="D15" s="63"/>
      <c r="I15" s="66"/>
    </row>
    <row r="16" spans="1:9" ht="13.5" customHeight="1">
      <c r="A16" s="65" t="s">
        <v>83</v>
      </c>
      <c r="B16" s="44" t="s">
        <v>84</v>
      </c>
      <c r="I16" s="66"/>
    </row>
    <row r="17" spans="1:9" ht="13.5" customHeight="1">
      <c r="A17" s="65" t="s">
        <v>85</v>
      </c>
      <c r="B17" s="44" t="s">
        <v>86</v>
      </c>
      <c r="I17" s="66"/>
    </row>
    <row r="18" spans="8:9" ht="13.5" customHeight="1" thickBot="1">
      <c r="H18" s="60"/>
      <c r="I18" s="68"/>
    </row>
    <row r="19" spans="2:9" ht="13.5" customHeight="1" thickBot="1">
      <c r="B19" s="59" t="s">
        <v>87</v>
      </c>
      <c r="H19" s="60"/>
      <c r="I19" s="69">
        <f>SUM(I15:I18,I11)</f>
        <v>2400000</v>
      </c>
    </row>
    <row r="20" spans="1:9" ht="13.5" customHeight="1">
      <c r="A20" s="58"/>
      <c r="B20" s="58"/>
      <c r="C20" s="58"/>
      <c r="D20" s="58"/>
      <c r="E20" s="58"/>
      <c r="F20" s="58"/>
      <c r="G20" s="70"/>
      <c r="H20" s="58"/>
      <c r="I20" s="71"/>
    </row>
    <row r="21" spans="1:9" ht="13.5" customHeight="1">
      <c r="A21" s="72" t="s">
        <v>164</v>
      </c>
      <c r="B21" s="58"/>
      <c r="C21" s="58"/>
      <c r="D21" s="58"/>
      <c r="E21" s="58"/>
      <c r="F21" s="58"/>
      <c r="G21" s="70"/>
      <c r="H21" s="58"/>
      <c r="I21" s="71"/>
    </row>
    <row r="22" spans="1:9" ht="13.5" customHeight="1">
      <c r="A22" s="72" t="s">
        <v>89</v>
      </c>
      <c r="B22" s="58"/>
      <c r="C22" s="58"/>
      <c r="D22" s="58"/>
      <c r="E22" s="58"/>
      <c r="F22" s="58"/>
      <c r="G22" s="70"/>
      <c r="H22" s="58"/>
      <c r="I22" s="71"/>
    </row>
    <row r="23" spans="3:9" ht="13.5" customHeight="1">
      <c r="C23" s="73"/>
      <c r="D23" s="73"/>
      <c r="E23" s="73"/>
      <c r="F23" s="73"/>
      <c r="G23" s="73"/>
      <c r="H23" s="73"/>
      <c r="I23" s="73"/>
    </row>
    <row r="24" spans="1:2" ht="13.5" customHeight="1">
      <c r="A24" s="57" t="s">
        <v>90</v>
      </c>
      <c r="B24" s="58"/>
    </row>
    <row r="25" spans="1:9" ht="13.5" customHeight="1">
      <c r="A25" s="305" t="s">
        <v>91</v>
      </c>
      <c r="B25" s="305"/>
      <c r="C25" s="305"/>
      <c r="D25" s="305"/>
      <c r="E25" s="305"/>
      <c r="F25" s="305"/>
      <c r="G25" s="305"/>
      <c r="H25" s="305"/>
      <c r="I25" s="305"/>
    </row>
    <row r="26" spans="1:9" ht="13.5" customHeight="1" thickBot="1">
      <c r="A26" s="306"/>
      <c r="B26" s="306"/>
      <c r="C26" s="306"/>
      <c r="D26" s="306"/>
      <c r="E26" s="306"/>
      <c r="F26" s="306"/>
      <c r="G26" s="306"/>
      <c r="H26" s="306"/>
      <c r="I26" s="306"/>
    </row>
    <row r="27" spans="1:9" ht="13.5" customHeight="1" thickBot="1">
      <c r="A27" s="300" t="s">
        <v>162</v>
      </c>
      <c r="B27" s="301"/>
      <c r="C27" s="301"/>
      <c r="D27" s="301"/>
      <c r="E27" s="301"/>
      <c r="F27" s="301"/>
      <c r="G27" s="301"/>
      <c r="H27" s="301"/>
      <c r="I27" s="302"/>
    </row>
    <row r="28" spans="2:9" ht="13.5" customHeight="1">
      <c r="B28" s="59"/>
      <c r="H28" s="60"/>
      <c r="I28" s="61"/>
    </row>
    <row r="29" spans="2:9" ht="13.5" customHeight="1">
      <c r="B29" s="57" t="s">
        <v>71</v>
      </c>
      <c r="I29" s="62" t="s">
        <v>92</v>
      </c>
    </row>
    <row r="30" ht="13.5" customHeight="1"/>
    <row r="31" spans="1:9" ht="13.5" customHeight="1">
      <c r="A31" s="63" t="s">
        <v>73</v>
      </c>
      <c r="B31" s="57" t="s">
        <v>74</v>
      </c>
      <c r="C31" s="57"/>
      <c r="D31" s="57"/>
      <c r="I31" s="64">
        <f>SUM(I32:I32)</f>
        <v>1600000</v>
      </c>
    </row>
    <row r="32" spans="1:9" ht="13.5" customHeight="1">
      <c r="A32" s="65" t="s">
        <v>75</v>
      </c>
      <c r="B32" s="44" t="s">
        <v>165</v>
      </c>
      <c r="C32" s="44"/>
      <c r="D32" s="44"/>
      <c r="E32" s="44"/>
      <c r="F32" s="44"/>
      <c r="G32" s="44"/>
      <c r="H32" s="44"/>
      <c r="I32" s="74">
        <v>1600000</v>
      </c>
    </row>
    <row r="33" ht="13.5" customHeight="1">
      <c r="I33" s="67"/>
    </row>
    <row r="34" spans="1:9" ht="13.5" customHeight="1">
      <c r="A34" s="63" t="s">
        <v>79</v>
      </c>
      <c r="B34" s="57" t="s">
        <v>80</v>
      </c>
      <c r="C34" s="57"/>
      <c r="D34" s="63"/>
      <c r="I34" s="67"/>
    </row>
    <row r="35" spans="1:9" ht="13.5" customHeight="1">
      <c r="A35" s="65" t="s">
        <v>81</v>
      </c>
      <c r="B35" s="55" t="s">
        <v>82</v>
      </c>
      <c r="C35" s="57"/>
      <c r="D35" s="63"/>
      <c r="I35" s="66">
        <v>0</v>
      </c>
    </row>
    <row r="36" spans="1:9" ht="13.5" customHeight="1">
      <c r="A36" s="65" t="s">
        <v>83</v>
      </c>
      <c r="B36" s="44" t="s">
        <v>84</v>
      </c>
      <c r="I36" s="66">
        <v>0</v>
      </c>
    </row>
    <row r="37" spans="1:9" ht="13.5" customHeight="1">
      <c r="A37" s="65" t="s">
        <v>85</v>
      </c>
      <c r="B37" s="44" t="s">
        <v>86</v>
      </c>
      <c r="I37" s="66"/>
    </row>
    <row r="38" spans="8:9" ht="13.5" customHeight="1" thickBot="1">
      <c r="H38" s="60"/>
      <c r="I38" s="68"/>
    </row>
    <row r="39" spans="2:9" ht="13.5" customHeight="1" thickBot="1">
      <c r="B39" s="59" t="s">
        <v>87</v>
      </c>
      <c r="H39" s="60"/>
      <c r="I39" s="69">
        <f>SUM(I35:I38,I31)</f>
        <v>1600000</v>
      </c>
    </row>
    <row r="40" ht="13.5" customHeight="1" thickBot="1"/>
    <row r="41" spans="1:9" ht="13.5" customHeight="1" thickBot="1">
      <c r="A41" s="76" t="s">
        <v>100</v>
      </c>
      <c r="B41" s="77"/>
      <c r="C41" s="77"/>
      <c r="D41" s="77"/>
      <c r="E41" s="77"/>
      <c r="F41" s="77"/>
      <c r="G41" s="78"/>
      <c r="I41" s="79">
        <f>SUM(I19,I39)</f>
        <v>4000000</v>
      </c>
    </row>
    <row r="42" ht="13.5" customHeight="1"/>
    <row r="43" spans="1:9" ht="13.5" customHeight="1">
      <c r="A43" s="72" t="s">
        <v>164</v>
      </c>
      <c r="B43" s="17"/>
      <c r="C43" s="17"/>
      <c r="D43" s="17"/>
      <c r="E43" s="17"/>
      <c r="F43" s="17"/>
      <c r="G43" s="80"/>
      <c r="H43" s="17"/>
      <c r="I43" s="81"/>
    </row>
    <row r="44" spans="1:9" ht="13.5" customHeight="1">
      <c r="A44" s="72" t="s">
        <v>89</v>
      </c>
      <c r="B44" s="17"/>
      <c r="C44" s="17"/>
      <c r="D44" s="17"/>
      <c r="E44" s="17"/>
      <c r="F44" s="17"/>
      <c r="G44" s="80"/>
      <c r="H44" s="17"/>
      <c r="I44" s="81"/>
    </row>
  </sheetData>
  <mergeCells count="8">
    <mergeCell ref="A25:I25"/>
    <mergeCell ref="A26:I26"/>
    <mergeCell ref="A27:I27"/>
    <mergeCell ref="A7:I7"/>
    <mergeCell ref="A5:I5"/>
    <mergeCell ref="A6:I6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49"/>
  <sheetViews>
    <sheetView zoomScale="115" zoomScaleNormal="115" workbookViewId="0" topLeftCell="A23">
      <selection activeCell="I49" sqref="I49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0.8515625" style="55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207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208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9" ht="12">
      <c r="A4" s="305" t="s">
        <v>91</v>
      </c>
      <c r="B4" s="305"/>
      <c r="C4" s="305"/>
      <c r="D4" s="305"/>
      <c r="E4" s="305"/>
      <c r="F4" s="305"/>
      <c r="G4" s="305"/>
      <c r="H4" s="305"/>
      <c r="I4" s="305"/>
    </row>
    <row r="5" spans="1:9" ht="12.75" thickBot="1">
      <c r="A5" s="306"/>
      <c r="B5" s="306"/>
      <c r="C5" s="306"/>
      <c r="D5" s="306"/>
      <c r="E5" s="306"/>
      <c r="F5" s="306"/>
      <c r="G5" s="306"/>
      <c r="H5" s="306"/>
      <c r="I5" s="306"/>
    </row>
    <row r="6" spans="1:9" ht="12.75" thickBot="1">
      <c r="A6" s="300" t="s">
        <v>209</v>
      </c>
      <c r="B6" s="301"/>
      <c r="C6" s="301"/>
      <c r="D6" s="301"/>
      <c r="E6" s="301"/>
      <c r="F6" s="301"/>
      <c r="G6" s="301"/>
      <c r="H6" s="301"/>
      <c r="I6" s="302"/>
    </row>
    <row r="7" spans="2:9" ht="12">
      <c r="B7" s="59"/>
      <c r="H7" s="60"/>
      <c r="I7" s="61"/>
    </row>
    <row r="8" spans="2:9" ht="12">
      <c r="B8" s="57" t="s">
        <v>71</v>
      </c>
      <c r="I8" s="62" t="s">
        <v>92</v>
      </c>
    </row>
    <row r="10" spans="1:9" ht="12">
      <c r="A10" s="63" t="s">
        <v>73</v>
      </c>
      <c r="B10" s="57" t="s">
        <v>74</v>
      </c>
      <c r="C10" s="57"/>
      <c r="D10" s="57"/>
      <c r="I10" s="64">
        <f>SUM(I11:I11)</f>
        <v>10000000</v>
      </c>
    </row>
    <row r="11" spans="1:9" ht="12">
      <c r="A11" s="65" t="s">
        <v>75</v>
      </c>
      <c r="B11" s="44" t="s">
        <v>210</v>
      </c>
      <c r="C11" s="44"/>
      <c r="D11" s="44"/>
      <c r="E11" s="44"/>
      <c r="F11" s="44"/>
      <c r="G11" s="44"/>
      <c r="H11" s="44"/>
      <c r="I11" s="74">
        <v>10000000</v>
      </c>
    </row>
    <row r="12" ht="12">
      <c r="I12" s="67"/>
    </row>
    <row r="13" spans="1:9" ht="12">
      <c r="A13" s="63" t="s">
        <v>79</v>
      </c>
      <c r="B13" s="57" t="s">
        <v>80</v>
      </c>
      <c r="C13" s="57"/>
      <c r="D13" s="63"/>
      <c r="I13" s="67"/>
    </row>
    <row r="14" spans="1:9" ht="12">
      <c r="A14" s="65" t="s">
        <v>81</v>
      </c>
      <c r="B14" s="55" t="s">
        <v>82</v>
      </c>
      <c r="C14" s="57"/>
      <c r="D14" s="63"/>
      <c r="I14" s="66">
        <v>0</v>
      </c>
    </row>
    <row r="15" spans="8:9" ht="12.75" thickBot="1">
      <c r="H15" s="60"/>
      <c r="I15" s="68"/>
    </row>
    <row r="16" spans="2:9" ht="12.75" thickBot="1">
      <c r="B16" s="59" t="s">
        <v>87</v>
      </c>
      <c r="H16" s="60"/>
      <c r="I16" s="69">
        <f>SUM(I14:I15,I10)</f>
        <v>10000000</v>
      </c>
    </row>
    <row r="18" spans="1:2" ht="12">
      <c r="A18" s="57" t="s">
        <v>146</v>
      </c>
      <c r="B18" s="58"/>
    </row>
    <row r="19" spans="1:9" ht="12">
      <c r="A19" s="305" t="s">
        <v>147</v>
      </c>
      <c r="B19" s="305"/>
      <c r="C19" s="305"/>
      <c r="D19" s="305"/>
      <c r="E19" s="305"/>
      <c r="F19" s="305"/>
      <c r="G19" s="305"/>
      <c r="H19" s="305"/>
      <c r="I19" s="305"/>
    </row>
    <row r="20" spans="1:9" ht="12.75" thickBot="1">
      <c r="A20" s="306"/>
      <c r="B20" s="306"/>
      <c r="C20" s="306"/>
      <c r="D20" s="306"/>
      <c r="E20" s="306"/>
      <c r="F20" s="306"/>
      <c r="G20" s="306"/>
      <c r="H20" s="306"/>
      <c r="I20" s="306"/>
    </row>
    <row r="21" spans="1:9" ht="12.75" thickBot="1">
      <c r="A21" s="300" t="s">
        <v>209</v>
      </c>
      <c r="B21" s="301"/>
      <c r="C21" s="301"/>
      <c r="D21" s="301"/>
      <c r="E21" s="301"/>
      <c r="F21" s="301"/>
      <c r="G21" s="301"/>
      <c r="H21" s="301"/>
      <c r="I21" s="302"/>
    </row>
    <row r="23" spans="1:9" ht="12.75">
      <c r="A23"/>
      <c r="B23" s="95" t="s">
        <v>71</v>
      </c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G24"/>
      <c r="H24"/>
      <c r="I24"/>
    </row>
    <row r="25" spans="1:9" ht="12.75">
      <c r="A25" s="96" t="s">
        <v>73</v>
      </c>
      <c r="B25" s="95" t="s">
        <v>148</v>
      </c>
      <c r="C25" s="95"/>
      <c r="D25" s="96"/>
      <c r="E25"/>
      <c r="F25"/>
      <c r="G25"/>
      <c r="H25"/>
      <c r="I25" s="97">
        <f>SUM(I28:I28)</f>
        <v>500000</v>
      </c>
    </row>
    <row r="26" spans="1:9" ht="12.75">
      <c r="A26" s="96"/>
      <c r="B26" s="95"/>
      <c r="C26" s="95"/>
      <c r="D26" s="96"/>
      <c r="E26"/>
      <c r="F26"/>
      <c r="G26"/>
      <c r="H26"/>
      <c r="I26" s="98"/>
    </row>
    <row r="27" spans="1:9" ht="12.75">
      <c r="A27" s="96" t="s">
        <v>79</v>
      </c>
      <c r="B27" s="95" t="s">
        <v>149</v>
      </c>
      <c r="C27" s="95"/>
      <c r="D27" s="96"/>
      <c r="E27"/>
      <c r="F27"/>
      <c r="G27"/>
      <c r="H27"/>
      <c r="I27" s="98"/>
    </row>
    <row r="28" spans="1:9" ht="12.75">
      <c r="A28" s="99" t="s">
        <v>81</v>
      </c>
      <c r="B28" s="44" t="s">
        <v>211</v>
      </c>
      <c r="C28" s="95"/>
      <c r="D28" s="96"/>
      <c r="E28"/>
      <c r="F28"/>
      <c r="G28"/>
      <c r="H28"/>
      <c r="I28" s="97">
        <v>500000</v>
      </c>
    </row>
    <row r="29" spans="1:9" ht="13.5" thickBot="1">
      <c r="A29" s="99"/>
      <c r="B29" s="44"/>
      <c r="C29" s="95"/>
      <c r="D29" s="96"/>
      <c r="E29"/>
      <c r="F29"/>
      <c r="G29"/>
      <c r="H29"/>
      <c r="I29" s="98"/>
    </row>
    <row r="30" spans="1:9" ht="13.5" thickBot="1">
      <c r="A30"/>
      <c r="B30" s="102" t="s">
        <v>87</v>
      </c>
      <c r="C30"/>
      <c r="D30"/>
      <c r="E30"/>
      <c r="F30"/>
      <c r="G30"/>
      <c r="H30" s="103"/>
      <c r="I30" s="104">
        <f>SUM(I28:I29)</f>
        <v>500000</v>
      </c>
    </row>
    <row r="31" ht="12">
      <c r="A31" s="72"/>
    </row>
    <row r="32" spans="1:2" ht="12">
      <c r="A32" s="57" t="s">
        <v>146</v>
      </c>
      <c r="B32" s="58"/>
    </row>
    <row r="33" spans="1:9" ht="12">
      <c r="A33" s="305" t="s">
        <v>153</v>
      </c>
      <c r="B33" s="305"/>
      <c r="C33" s="305"/>
      <c r="D33" s="305"/>
      <c r="E33" s="305"/>
      <c r="F33" s="305"/>
      <c r="G33" s="305"/>
      <c r="H33" s="305"/>
      <c r="I33" s="305"/>
    </row>
    <row r="34" spans="1:9" ht="12.75" thickBot="1">
      <c r="A34" s="306"/>
      <c r="B34" s="306"/>
      <c r="C34" s="306"/>
      <c r="D34" s="306"/>
      <c r="E34" s="306"/>
      <c r="F34" s="306"/>
      <c r="G34" s="306"/>
      <c r="H34" s="306"/>
      <c r="I34" s="306"/>
    </row>
    <row r="35" spans="1:9" ht="12.75" thickBot="1">
      <c r="A35" s="300" t="s">
        <v>209</v>
      </c>
      <c r="B35" s="301"/>
      <c r="C35" s="301"/>
      <c r="D35" s="301"/>
      <c r="E35" s="301"/>
      <c r="F35" s="301"/>
      <c r="G35" s="301"/>
      <c r="H35" s="301"/>
      <c r="I35" s="302"/>
    </row>
    <row r="37" spans="1:9" ht="12.75">
      <c r="A37"/>
      <c r="B37" s="95" t="s">
        <v>71</v>
      </c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 s="96" t="s">
        <v>73</v>
      </c>
      <c r="B39" s="95" t="s">
        <v>148</v>
      </c>
      <c r="C39" s="95"/>
      <c r="D39" s="96"/>
      <c r="E39"/>
      <c r="F39"/>
      <c r="G39"/>
      <c r="H39"/>
      <c r="I39" s="97">
        <f>SUM(I42:I42)</f>
        <v>500000</v>
      </c>
    </row>
    <row r="40" spans="1:9" ht="12.75">
      <c r="A40" s="96"/>
      <c r="B40" s="95"/>
      <c r="C40" s="95"/>
      <c r="D40" s="96"/>
      <c r="E40"/>
      <c r="F40"/>
      <c r="G40"/>
      <c r="H40"/>
      <c r="I40" s="98"/>
    </row>
    <row r="41" spans="1:9" ht="12.75">
      <c r="A41" s="96" t="s">
        <v>79</v>
      </c>
      <c r="B41" s="95" t="s">
        <v>149</v>
      </c>
      <c r="C41" s="95"/>
      <c r="D41" s="96"/>
      <c r="E41"/>
      <c r="F41"/>
      <c r="G41"/>
      <c r="H41"/>
      <c r="I41" s="98"/>
    </row>
    <row r="42" spans="1:9" ht="12.75">
      <c r="A42" s="99" t="s">
        <v>81</v>
      </c>
      <c r="B42" s="44" t="s">
        <v>211</v>
      </c>
      <c r="C42" s="95"/>
      <c r="D42" s="96"/>
      <c r="E42"/>
      <c r="F42"/>
      <c r="G42"/>
      <c r="H42"/>
      <c r="I42" s="97">
        <v>500000</v>
      </c>
    </row>
    <row r="43" spans="1:9" ht="13.5" thickBot="1">
      <c r="A43" s="99"/>
      <c r="B43" s="44"/>
      <c r="C43" s="95"/>
      <c r="D43" s="96"/>
      <c r="E43"/>
      <c r="F43"/>
      <c r="G43"/>
      <c r="H43"/>
      <c r="I43" s="98"/>
    </row>
    <row r="44" spans="1:9" ht="13.5" thickBot="1">
      <c r="A44"/>
      <c r="B44" s="102" t="s">
        <v>87</v>
      </c>
      <c r="C44"/>
      <c r="D44"/>
      <c r="E44"/>
      <c r="F44"/>
      <c r="G44"/>
      <c r="H44" s="103"/>
      <c r="I44" s="104">
        <f>SUM(I42:I43)</f>
        <v>500000</v>
      </c>
    </row>
    <row r="45" ht="12">
      <c r="A45" s="72"/>
    </row>
    <row r="46" spans="1:9" ht="12">
      <c r="A46" s="72" t="s">
        <v>212</v>
      </c>
      <c r="B46" s="58"/>
      <c r="C46" s="58"/>
      <c r="D46" s="58"/>
      <c r="E46" s="58"/>
      <c r="F46" s="58"/>
      <c r="G46" s="70"/>
      <c r="H46" s="58"/>
      <c r="I46" s="71"/>
    </row>
    <row r="47" ht="12">
      <c r="A47" s="72" t="s">
        <v>89</v>
      </c>
    </row>
    <row r="48" ht="12.75" thickBot="1"/>
    <row r="49" spans="1:9" ht="12.75" thickBot="1">
      <c r="A49" s="76" t="s">
        <v>155</v>
      </c>
      <c r="B49" s="77"/>
      <c r="C49" s="77"/>
      <c r="D49" s="77"/>
      <c r="E49" s="77"/>
      <c r="F49" s="77"/>
      <c r="G49" s="78"/>
      <c r="I49" s="79">
        <f>SUM(I44,I30,I16)</f>
        <v>11000000</v>
      </c>
    </row>
  </sheetData>
  <mergeCells count="11">
    <mergeCell ref="A33:I33"/>
    <mergeCell ref="A34:I34"/>
    <mergeCell ref="A35:I35"/>
    <mergeCell ref="A6:I6"/>
    <mergeCell ref="A19:I19"/>
    <mergeCell ref="A20:I20"/>
    <mergeCell ref="A21:I21"/>
    <mergeCell ref="A1:I1"/>
    <mergeCell ref="A2:I2"/>
    <mergeCell ref="A4:I4"/>
    <mergeCell ref="A5:I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19"/>
  <sheetViews>
    <sheetView zoomScale="115" zoomScaleNormal="115" workbookViewId="0" topLeftCell="B1">
      <selection activeCell="I16" sqref="I16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0.8515625" style="55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213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214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9" ht="12">
      <c r="A4" s="57" t="s">
        <v>90</v>
      </c>
      <c r="B4" s="56"/>
      <c r="C4" s="56"/>
      <c r="D4" s="56"/>
      <c r="E4" s="56"/>
      <c r="F4" s="56"/>
      <c r="G4" s="56"/>
      <c r="H4" s="56"/>
      <c r="I4" s="56"/>
    </row>
    <row r="5" spans="1:9" ht="12">
      <c r="A5" s="305" t="s">
        <v>91</v>
      </c>
      <c r="B5" s="305"/>
      <c r="C5" s="305"/>
      <c r="D5" s="305"/>
      <c r="E5" s="305"/>
      <c r="F5" s="305"/>
      <c r="G5" s="305"/>
      <c r="H5" s="305"/>
      <c r="I5" s="305"/>
    </row>
    <row r="6" spans="1:9" ht="12.75" thickBot="1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2.75" thickBot="1">
      <c r="A7" s="300" t="s">
        <v>215</v>
      </c>
      <c r="B7" s="301"/>
      <c r="C7" s="301"/>
      <c r="D7" s="301"/>
      <c r="E7" s="301"/>
      <c r="F7" s="301"/>
      <c r="G7" s="301"/>
      <c r="H7" s="301"/>
      <c r="I7" s="302"/>
    </row>
    <row r="8" spans="2:9" ht="12">
      <c r="B8" s="59"/>
      <c r="H8" s="60"/>
      <c r="I8" s="61"/>
    </row>
    <row r="9" spans="2:9" ht="12">
      <c r="B9" s="57" t="s">
        <v>71</v>
      </c>
      <c r="I9" s="62" t="s">
        <v>92</v>
      </c>
    </row>
    <row r="11" spans="1:9" ht="12">
      <c r="A11" s="63" t="s">
        <v>73</v>
      </c>
      <c r="B11" s="57" t="s">
        <v>74</v>
      </c>
      <c r="C11" s="57"/>
      <c r="D11" s="57"/>
      <c r="I11" s="64">
        <f>SUM(I12:I12)</f>
        <v>3000000</v>
      </c>
    </row>
    <row r="12" spans="1:9" ht="12">
      <c r="A12" s="65" t="s">
        <v>75</v>
      </c>
      <c r="B12" s="44" t="s">
        <v>216</v>
      </c>
      <c r="C12" s="44"/>
      <c r="D12" s="44"/>
      <c r="E12" s="44"/>
      <c r="F12" s="44"/>
      <c r="G12" s="44"/>
      <c r="H12" s="44"/>
      <c r="I12" s="74">
        <v>3000000</v>
      </c>
    </row>
    <row r="13" spans="1:9" ht="12">
      <c r="A13" s="65" t="s">
        <v>77</v>
      </c>
      <c r="B13" s="44" t="s">
        <v>217</v>
      </c>
      <c r="C13" s="44"/>
      <c r="D13" s="44"/>
      <c r="E13" s="44"/>
      <c r="F13" s="44"/>
      <c r="G13" s="44"/>
      <c r="H13" s="44"/>
      <c r="I13" s="74">
        <v>1500000</v>
      </c>
    </row>
    <row r="14" spans="1:9" ht="12">
      <c r="A14" s="65" t="s">
        <v>95</v>
      </c>
      <c r="B14" s="44" t="s">
        <v>218</v>
      </c>
      <c r="C14" s="44"/>
      <c r="D14" s="44"/>
      <c r="E14" s="44"/>
      <c r="F14" s="44"/>
      <c r="G14" s="44"/>
      <c r="H14" s="44"/>
      <c r="I14" s="162">
        <v>3500000</v>
      </c>
    </row>
    <row r="15" spans="8:9" ht="12.75" thickBot="1">
      <c r="H15" s="60"/>
      <c r="I15" s="68"/>
    </row>
    <row r="16" spans="2:9" ht="12.75" thickBot="1">
      <c r="B16" s="59" t="s">
        <v>87</v>
      </c>
      <c r="H16" s="60"/>
      <c r="I16" s="69">
        <f>SUM(I12:I15)</f>
        <v>8000000</v>
      </c>
    </row>
    <row r="18" spans="1:9" s="93" customFormat="1" ht="11.25">
      <c r="A18" s="72" t="s">
        <v>126</v>
      </c>
      <c r="B18" s="17"/>
      <c r="C18" s="17"/>
      <c r="D18" s="17"/>
      <c r="E18" s="17"/>
      <c r="F18" s="17"/>
      <c r="G18" s="80"/>
      <c r="H18" s="17"/>
      <c r="I18" s="81"/>
    </row>
    <row r="19" spans="1:9" s="93" customFormat="1" ht="11.25">
      <c r="A19" s="72" t="s">
        <v>89</v>
      </c>
      <c r="B19" s="17"/>
      <c r="C19" s="17"/>
      <c r="D19" s="17"/>
      <c r="E19" s="17"/>
      <c r="F19" s="17"/>
      <c r="G19" s="80"/>
      <c r="H19" s="17"/>
      <c r="I19" s="81"/>
    </row>
  </sheetData>
  <mergeCells count="5">
    <mergeCell ref="A5:I5"/>
    <mergeCell ref="A6:I6"/>
    <mergeCell ref="A7:I7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="115" zoomScaleNormal="115" workbookViewId="0" topLeftCell="A1">
      <selection activeCell="I14" sqref="I14"/>
    </sheetView>
  </sheetViews>
  <sheetFormatPr defaultColWidth="9.140625" defaultRowHeight="12.75"/>
  <cols>
    <col min="1" max="1" width="6.421875" style="55" customWidth="1"/>
    <col min="2" max="2" width="9.140625" style="55" customWidth="1"/>
    <col min="3" max="3" width="10.28125" style="55" customWidth="1"/>
    <col min="4" max="7" width="9.140625" style="55" customWidth="1"/>
    <col min="8" max="8" width="9.7109375" style="55" bestFit="1" customWidth="1"/>
    <col min="9" max="9" width="16.7109375" style="55" customWidth="1"/>
    <col min="10" max="10" width="14.7109375" style="55" bestFit="1" customWidth="1"/>
    <col min="11" max="11" width="14.57421875" style="55" bestFit="1" customWidth="1"/>
    <col min="12" max="16384" width="9.140625" style="55" customWidth="1"/>
  </cols>
  <sheetData>
    <row r="1" spans="1:9" ht="12">
      <c r="A1" s="312" t="s">
        <v>219</v>
      </c>
      <c r="B1" s="312"/>
      <c r="C1" s="312"/>
      <c r="D1" s="312"/>
      <c r="E1" s="312"/>
      <c r="F1" s="312"/>
      <c r="G1" s="312"/>
      <c r="H1" s="312"/>
      <c r="I1" s="312"/>
    </row>
    <row r="2" spans="1:9" ht="12">
      <c r="A2" s="313" t="s">
        <v>220</v>
      </c>
      <c r="B2" s="313"/>
      <c r="C2" s="313"/>
      <c r="D2" s="313"/>
      <c r="E2" s="313"/>
      <c r="F2" s="313"/>
      <c r="G2" s="313"/>
      <c r="H2" s="313"/>
      <c r="I2" s="313"/>
    </row>
    <row r="3" spans="1:9" ht="12">
      <c r="A3" s="56"/>
      <c r="B3" s="56"/>
      <c r="C3" s="56"/>
      <c r="D3" s="56"/>
      <c r="E3" s="56"/>
      <c r="F3" s="56"/>
      <c r="G3" s="56"/>
      <c r="H3" s="56"/>
      <c r="I3" s="56"/>
    </row>
    <row r="4" spans="1:9" ht="12">
      <c r="A4" s="305" t="s">
        <v>91</v>
      </c>
      <c r="B4" s="305"/>
      <c r="C4" s="305"/>
      <c r="D4" s="305"/>
      <c r="E4" s="305"/>
      <c r="F4" s="305"/>
      <c r="G4" s="305"/>
      <c r="H4" s="305"/>
      <c r="I4" s="305"/>
    </row>
    <row r="5" spans="1:9" ht="12.75" thickBot="1">
      <c r="A5" s="306"/>
      <c r="B5" s="306"/>
      <c r="C5" s="306"/>
      <c r="D5" s="306"/>
      <c r="E5" s="306"/>
      <c r="F5" s="306"/>
      <c r="G5" s="306"/>
      <c r="H5" s="306"/>
      <c r="I5" s="306"/>
    </row>
    <row r="6" spans="1:9" ht="12.75" thickBot="1">
      <c r="A6" s="300" t="s">
        <v>221</v>
      </c>
      <c r="B6" s="301"/>
      <c r="C6" s="301"/>
      <c r="D6" s="301"/>
      <c r="E6" s="301"/>
      <c r="F6" s="301"/>
      <c r="G6" s="301"/>
      <c r="H6" s="301"/>
      <c r="I6" s="302"/>
    </row>
    <row r="7" spans="2:9" ht="12">
      <c r="B7" s="59"/>
      <c r="H7" s="60"/>
      <c r="I7" s="61"/>
    </row>
    <row r="8" spans="2:10" ht="12">
      <c r="B8" s="57" t="s">
        <v>71</v>
      </c>
      <c r="I8" s="62" t="s">
        <v>92</v>
      </c>
      <c r="J8" s="55" t="s">
        <v>222</v>
      </c>
    </row>
    <row r="10" spans="1:10" ht="12">
      <c r="A10" s="63" t="s">
        <v>73</v>
      </c>
      <c r="B10" s="57" t="s">
        <v>74</v>
      </c>
      <c r="C10" s="57"/>
      <c r="D10" s="57"/>
      <c r="I10" s="64"/>
      <c r="J10" s="64">
        <f>SUM(J11:J11)</f>
        <v>1200000</v>
      </c>
    </row>
    <row r="11" spans="1:10" ht="12">
      <c r="A11" s="65" t="s">
        <v>75</v>
      </c>
      <c r="B11" s="44" t="s">
        <v>216</v>
      </c>
      <c r="C11" s="44"/>
      <c r="D11" s="44"/>
      <c r="E11" s="44"/>
      <c r="F11" s="44"/>
      <c r="G11" s="44"/>
      <c r="H11" s="44"/>
      <c r="I11" s="74"/>
      <c r="J11" s="74">
        <v>1200000</v>
      </c>
    </row>
    <row r="12" spans="1:10" ht="12">
      <c r="A12" s="65" t="s">
        <v>77</v>
      </c>
      <c r="B12" s="44" t="s">
        <v>223</v>
      </c>
      <c r="C12" s="44"/>
      <c r="D12" s="44"/>
      <c r="E12" s="44"/>
      <c r="F12" s="44"/>
      <c r="G12" s="44"/>
      <c r="H12" s="44"/>
      <c r="I12" s="74"/>
      <c r="J12" s="74">
        <v>700000</v>
      </c>
    </row>
    <row r="13" spans="8:10" ht="12.75" thickBot="1">
      <c r="H13" s="60"/>
      <c r="I13" s="68"/>
      <c r="J13" s="68"/>
    </row>
    <row r="14" spans="2:10" ht="12.75" thickBot="1">
      <c r="B14" s="59" t="s">
        <v>87</v>
      </c>
      <c r="H14" s="60"/>
      <c r="I14" s="69">
        <v>2200000</v>
      </c>
      <c r="J14" s="69">
        <f>SUM(J11:J13)</f>
        <v>1900000</v>
      </c>
    </row>
  </sheetData>
  <mergeCells count="5">
    <mergeCell ref="A4:I4"/>
    <mergeCell ref="A5:I5"/>
    <mergeCell ref="A6:I6"/>
    <mergeCell ref="A1:I1"/>
    <mergeCell ref="A2:I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&amp;LRegione Piemonte&amp;C&amp;F
Ripartizione importi&amp;RBando Programmi Territoriali Integrati</oddHeader>
    <oddFooter>&amp;LPagina &amp;P di &amp;N&amp;RUltimo aggiornamento: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DISET</dc:creator>
  <cp:keywords/>
  <dc:description/>
  <cp:lastModifiedBy>Office XP</cp:lastModifiedBy>
  <cp:lastPrinted>2008-06-10T07:01:12Z</cp:lastPrinted>
  <dcterms:created xsi:type="dcterms:W3CDTF">2005-02-23T08:32:24Z</dcterms:created>
  <dcterms:modified xsi:type="dcterms:W3CDTF">2008-06-24T10:56:09Z</dcterms:modified>
  <cp:category/>
  <cp:version/>
  <cp:contentType/>
  <cp:contentStatus/>
</cp:coreProperties>
</file>